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C:\Users\Lina Marcela\Desktop\ANEXOS MEMORIA METODOLOGICA\MUESTRA E INTRUMENTOS\"/>
    </mc:Choice>
  </mc:AlternateContent>
  <bookViews>
    <workbookView xWindow="0" yWindow="0" windowWidth="20490" windowHeight="7755"/>
  </bookViews>
  <sheets>
    <sheet name="Datos" sheetId="1" r:id="rId1"/>
    <sheet name="Reconocimiento" sheetId="9" r:id="rId2"/>
    <sheet name="Resumen Reconocimiento" sheetId="16" r:id="rId3"/>
    <sheet name="Presentación" sheetId="17" r:id="rId4"/>
    <sheet name="Revelación " sheetId="18" r:id="rId5"/>
    <sheet name="Resumen Revelacion" sheetId="19" r:id="rId6"/>
  </sheets>
  <externalReferences>
    <externalReference r:id="rId7"/>
  </externalReferences>
  <definedNames>
    <definedName name="_xlnm._FilterDatabase" localSheetId="1" hidden="1">Reconocimiento!$A$5:$W$404</definedName>
    <definedName name="_xlnm._FilterDatabase" localSheetId="5" hidden="1">'Resumen Revelacion'!$B$3:$J$35</definedName>
    <definedName name="_xlnm._FilterDatabase" localSheetId="4" hidden="1">'Revelación '!$B$3:$J$35</definedName>
  </definedNames>
  <calcPr calcId="152511"/>
</workbook>
</file>

<file path=xl/calcChain.xml><?xml version="1.0" encoding="utf-8"?>
<calcChain xmlns="http://schemas.openxmlformats.org/spreadsheetml/2006/main">
  <c r="J82" i="17" l="1"/>
  <c r="K82" i="17"/>
  <c r="L82" i="17"/>
  <c r="O73" i="17"/>
  <c r="G85" i="17" s="1"/>
  <c r="O72" i="17"/>
  <c r="G82" i="17" s="1"/>
  <c r="L73" i="17"/>
  <c r="F85" i="17" s="1"/>
  <c r="L72" i="17"/>
  <c r="F82" i="17" s="1"/>
  <c r="I72" i="17"/>
  <c r="E82" i="17" s="1"/>
  <c r="AE71" i="17"/>
  <c r="AB71" i="17"/>
  <c r="Y71" i="17"/>
  <c r="AD71" i="17"/>
  <c r="AA71" i="17"/>
  <c r="X71" i="17"/>
  <c r="O71" i="17"/>
  <c r="L71" i="17"/>
  <c r="Q325" i="19"/>
  <c r="O325" i="19"/>
  <c r="M325" i="19"/>
  <c r="S324" i="19"/>
  <c r="R324" i="19"/>
  <c r="P324" i="19"/>
  <c r="N324" i="19"/>
  <c r="S323" i="19"/>
  <c r="R323" i="19"/>
  <c r="P323" i="19"/>
  <c r="N323" i="19"/>
  <c r="S322" i="19"/>
  <c r="R322" i="19"/>
  <c r="P322" i="19"/>
  <c r="N322" i="19"/>
  <c r="S321" i="19"/>
  <c r="R321" i="19"/>
  <c r="P321" i="19"/>
  <c r="N321" i="19"/>
  <c r="S320" i="19"/>
  <c r="R320" i="19"/>
  <c r="P320" i="19"/>
  <c r="N320" i="19"/>
  <c r="S319" i="19"/>
  <c r="R319" i="19"/>
  <c r="P319" i="19"/>
  <c r="P325" i="19" s="1"/>
  <c r="N319" i="19"/>
  <c r="Q290" i="19"/>
  <c r="O290" i="19"/>
  <c r="P289" i="19" s="1"/>
  <c r="M290" i="19"/>
  <c r="N288" i="19" s="1"/>
  <c r="S289" i="19"/>
  <c r="S288" i="19"/>
  <c r="S287" i="19"/>
  <c r="S286" i="19"/>
  <c r="N286" i="19"/>
  <c r="S285" i="19"/>
  <c r="P285" i="19"/>
  <c r="S284" i="19"/>
  <c r="N284" i="19"/>
  <c r="Q255" i="19"/>
  <c r="R254" i="19" s="1"/>
  <c r="O255" i="19"/>
  <c r="P254" i="19" s="1"/>
  <c r="M255" i="19"/>
  <c r="S254" i="19"/>
  <c r="N254" i="19"/>
  <c r="S253" i="19"/>
  <c r="R253" i="19"/>
  <c r="N253" i="19"/>
  <c r="S252" i="19"/>
  <c r="R252" i="19"/>
  <c r="N252" i="19"/>
  <c r="S251" i="19"/>
  <c r="R251" i="19"/>
  <c r="N251" i="19"/>
  <c r="S250" i="19"/>
  <c r="R250" i="19"/>
  <c r="N250" i="19"/>
  <c r="S249" i="19"/>
  <c r="R249" i="19"/>
  <c r="N249" i="19"/>
  <c r="Q220" i="19"/>
  <c r="R218" i="19" s="1"/>
  <c r="O220" i="19"/>
  <c r="M220" i="19"/>
  <c r="S219" i="19"/>
  <c r="S218" i="19"/>
  <c r="N218" i="19"/>
  <c r="S217" i="19"/>
  <c r="S216" i="19"/>
  <c r="R216" i="19"/>
  <c r="N216" i="19"/>
  <c r="S215" i="19"/>
  <c r="S214" i="19"/>
  <c r="R214" i="19"/>
  <c r="N214" i="19"/>
  <c r="Q185" i="19"/>
  <c r="O185" i="19"/>
  <c r="M185" i="19"/>
  <c r="S184" i="19"/>
  <c r="T184" i="19" s="1"/>
  <c r="R184" i="19"/>
  <c r="P184" i="19"/>
  <c r="N184" i="19"/>
  <c r="S183" i="19"/>
  <c r="T183" i="19" s="1"/>
  <c r="R183" i="19"/>
  <c r="P183" i="19"/>
  <c r="N183" i="19"/>
  <c r="T182" i="19"/>
  <c r="S182" i="19"/>
  <c r="R182" i="19"/>
  <c r="P182" i="19"/>
  <c r="N182" i="19"/>
  <c r="S181" i="19"/>
  <c r="T181" i="19" s="1"/>
  <c r="R181" i="19"/>
  <c r="P181" i="19"/>
  <c r="N181" i="19"/>
  <c r="S180" i="19"/>
  <c r="T180" i="19" s="1"/>
  <c r="R180" i="19"/>
  <c r="P180" i="19"/>
  <c r="N180" i="19"/>
  <c r="S179" i="19"/>
  <c r="R179" i="19"/>
  <c r="P179" i="19"/>
  <c r="N179" i="19"/>
  <c r="Q150" i="19"/>
  <c r="O150" i="19"/>
  <c r="P149" i="19" s="1"/>
  <c r="M150" i="19"/>
  <c r="S149" i="19"/>
  <c r="S148" i="19"/>
  <c r="N148" i="19"/>
  <c r="S147" i="19"/>
  <c r="S146" i="19"/>
  <c r="N146" i="19"/>
  <c r="S145" i="19"/>
  <c r="S144" i="19"/>
  <c r="N144" i="19"/>
  <c r="Q115" i="19"/>
  <c r="O115" i="19"/>
  <c r="M115" i="19"/>
  <c r="S114" i="19"/>
  <c r="R114" i="19"/>
  <c r="N114" i="19"/>
  <c r="S113" i="19"/>
  <c r="S112" i="19"/>
  <c r="R112" i="19"/>
  <c r="N112" i="19"/>
  <c r="S111" i="19"/>
  <c r="S110" i="19"/>
  <c r="R110" i="19"/>
  <c r="N110" i="19"/>
  <c r="S109" i="19"/>
  <c r="Q80" i="19"/>
  <c r="O80" i="19"/>
  <c r="M80" i="19"/>
  <c r="S79" i="19"/>
  <c r="S78" i="19"/>
  <c r="S77" i="19"/>
  <c r="S76" i="19"/>
  <c r="S75" i="19"/>
  <c r="S74" i="19"/>
  <c r="Q45" i="19"/>
  <c r="O45" i="19"/>
  <c r="M45" i="19"/>
  <c r="S44" i="19"/>
  <c r="R44" i="19"/>
  <c r="P44" i="19"/>
  <c r="N44" i="19"/>
  <c r="S43" i="19"/>
  <c r="R43" i="19"/>
  <c r="P43" i="19"/>
  <c r="N43" i="19"/>
  <c r="S42" i="19"/>
  <c r="R42" i="19"/>
  <c r="P42" i="19"/>
  <c r="N42" i="19"/>
  <c r="S41" i="19"/>
  <c r="R41" i="19"/>
  <c r="P41" i="19"/>
  <c r="N41" i="19"/>
  <c r="S40" i="19"/>
  <c r="R40" i="19"/>
  <c r="P40" i="19"/>
  <c r="N40" i="19"/>
  <c r="S39" i="19"/>
  <c r="R39" i="19"/>
  <c r="P39" i="19"/>
  <c r="N39" i="19"/>
  <c r="Q10" i="19"/>
  <c r="R79" i="19" s="1"/>
  <c r="O10" i="19"/>
  <c r="P78" i="19" s="1"/>
  <c r="AA9" i="19"/>
  <c r="Y9" i="19"/>
  <c r="W9" i="19"/>
  <c r="S9" i="19"/>
  <c r="R9" i="19"/>
  <c r="P9" i="19"/>
  <c r="AA8" i="19"/>
  <c r="Y8" i="19"/>
  <c r="W8" i="19"/>
  <c r="S8" i="19"/>
  <c r="R8" i="19"/>
  <c r="P8" i="19"/>
  <c r="AA7" i="19"/>
  <c r="Y7" i="19"/>
  <c r="W7" i="19"/>
  <c r="S7" i="19"/>
  <c r="R7" i="19"/>
  <c r="P7" i="19"/>
  <c r="AA6" i="19"/>
  <c r="Y6" i="19"/>
  <c r="W6" i="19"/>
  <c r="S6" i="19"/>
  <c r="R6" i="19"/>
  <c r="P6" i="19"/>
  <c r="AA5" i="19"/>
  <c r="Y5" i="19"/>
  <c r="R5" i="19"/>
  <c r="P5" i="19"/>
  <c r="M5" i="19"/>
  <c r="M10" i="19" s="1"/>
  <c r="N76" i="19" s="1"/>
  <c r="AA4" i="19"/>
  <c r="Y4" i="19"/>
  <c r="W4" i="19"/>
  <c r="S4" i="19"/>
  <c r="R4" i="19"/>
  <c r="R10" i="19" s="1"/>
  <c r="P4" i="19"/>
  <c r="Q325" i="18"/>
  <c r="R323" i="18" s="1"/>
  <c r="O325" i="18"/>
  <c r="M325" i="18"/>
  <c r="N323" i="18" s="1"/>
  <c r="S324" i="18"/>
  <c r="S323" i="18"/>
  <c r="S322" i="18"/>
  <c r="S321" i="18"/>
  <c r="N321" i="18"/>
  <c r="S320" i="18"/>
  <c r="S319" i="18"/>
  <c r="Q290" i="18"/>
  <c r="O290" i="18"/>
  <c r="M290" i="18"/>
  <c r="S289" i="18"/>
  <c r="R289" i="18"/>
  <c r="P289" i="18"/>
  <c r="N289" i="18"/>
  <c r="S288" i="18"/>
  <c r="R288" i="18"/>
  <c r="P288" i="18"/>
  <c r="N288" i="18"/>
  <c r="S287" i="18"/>
  <c r="R287" i="18"/>
  <c r="P287" i="18"/>
  <c r="N287" i="18"/>
  <c r="S286" i="18"/>
  <c r="R286" i="18"/>
  <c r="P286" i="18"/>
  <c r="N286" i="18"/>
  <c r="S285" i="18"/>
  <c r="R285" i="18"/>
  <c r="P285" i="18"/>
  <c r="N285" i="18"/>
  <c r="S284" i="18"/>
  <c r="R284" i="18"/>
  <c r="P284" i="18"/>
  <c r="P290" i="18" s="1"/>
  <c r="N284" i="18"/>
  <c r="Q255" i="18"/>
  <c r="O255" i="18"/>
  <c r="P254" i="18" s="1"/>
  <c r="M255" i="18"/>
  <c r="S254" i="18"/>
  <c r="S253" i="18"/>
  <c r="N253" i="18"/>
  <c r="S252" i="18"/>
  <c r="S251" i="18"/>
  <c r="N251" i="18"/>
  <c r="S250" i="18"/>
  <c r="S249" i="18"/>
  <c r="N249" i="18"/>
  <c r="Q220" i="18"/>
  <c r="O220" i="18"/>
  <c r="M220" i="18"/>
  <c r="S219" i="18"/>
  <c r="R219" i="18"/>
  <c r="P219" i="18"/>
  <c r="N219" i="18"/>
  <c r="S218" i="18"/>
  <c r="R218" i="18"/>
  <c r="P218" i="18"/>
  <c r="N218" i="18"/>
  <c r="S217" i="18"/>
  <c r="R217" i="18"/>
  <c r="P217" i="18"/>
  <c r="N217" i="18"/>
  <c r="S216" i="18"/>
  <c r="R216" i="18"/>
  <c r="P216" i="18"/>
  <c r="N216" i="18"/>
  <c r="S215" i="18"/>
  <c r="R215" i="18"/>
  <c r="P215" i="18"/>
  <c r="N215" i="18"/>
  <c r="S214" i="18"/>
  <c r="R214" i="18"/>
  <c r="P214" i="18"/>
  <c r="N214" i="18"/>
  <c r="Q185" i="18"/>
  <c r="O185" i="18"/>
  <c r="M185" i="18"/>
  <c r="S184" i="18"/>
  <c r="T184" i="18" s="1"/>
  <c r="R184" i="18"/>
  <c r="P184" i="18"/>
  <c r="N184" i="18"/>
  <c r="S183" i="18"/>
  <c r="T183" i="18" s="1"/>
  <c r="R183" i="18"/>
  <c r="P183" i="18"/>
  <c r="N183" i="18"/>
  <c r="S182" i="18"/>
  <c r="T182" i="18" s="1"/>
  <c r="R182" i="18"/>
  <c r="P182" i="18"/>
  <c r="N182" i="18"/>
  <c r="T181" i="18"/>
  <c r="S181" i="18"/>
  <c r="R181" i="18"/>
  <c r="P181" i="18"/>
  <c r="N181" i="18"/>
  <c r="S180" i="18"/>
  <c r="T180" i="18" s="1"/>
  <c r="R180" i="18"/>
  <c r="P180" i="18"/>
  <c r="N180" i="18"/>
  <c r="S179" i="18"/>
  <c r="T179" i="18" s="1"/>
  <c r="R179" i="18"/>
  <c r="P179" i="18"/>
  <c r="N179" i="18"/>
  <c r="Q150" i="18"/>
  <c r="O150" i="18"/>
  <c r="M150" i="18"/>
  <c r="S149" i="18"/>
  <c r="R149" i="18"/>
  <c r="P149" i="18"/>
  <c r="N149" i="18"/>
  <c r="S148" i="18"/>
  <c r="R148" i="18"/>
  <c r="P148" i="18"/>
  <c r="N148" i="18"/>
  <c r="S147" i="18"/>
  <c r="R147" i="18"/>
  <c r="P147" i="18"/>
  <c r="N147" i="18"/>
  <c r="S146" i="18"/>
  <c r="R146" i="18"/>
  <c r="P146" i="18"/>
  <c r="N146" i="18"/>
  <c r="S145" i="18"/>
  <c r="R145" i="18"/>
  <c r="P145" i="18"/>
  <c r="N145" i="18"/>
  <c r="S144" i="18"/>
  <c r="R144" i="18"/>
  <c r="P144" i="18"/>
  <c r="N144" i="18"/>
  <c r="Q115" i="18"/>
  <c r="O115" i="18"/>
  <c r="M115" i="18"/>
  <c r="S114" i="18"/>
  <c r="R114" i="18"/>
  <c r="P114" i="18"/>
  <c r="N114" i="18"/>
  <c r="S113" i="18"/>
  <c r="R113" i="18"/>
  <c r="P113" i="18"/>
  <c r="N113" i="18"/>
  <c r="S112" i="18"/>
  <c r="R112" i="18"/>
  <c r="P112" i="18"/>
  <c r="N112" i="18"/>
  <c r="S111" i="18"/>
  <c r="R111" i="18"/>
  <c r="P111" i="18"/>
  <c r="N111" i="18"/>
  <c r="S110" i="18"/>
  <c r="R110" i="18"/>
  <c r="P110" i="18"/>
  <c r="N110" i="18"/>
  <c r="S109" i="18"/>
  <c r="R109" i="18"/>
  <c r="R115" i="18" s="1"/>
  <c r="P109" i="18"/>
  <c r="N109" i="18"/>
  <c r="N115" i="18" s="1"/>
  <c r="Q80" i="18"/>
  <c r="O80" i="18"/>
  <c r="M80" i="18"/>
  <c r="S79" i="18"/>
  <c r="S78" i="18"/>
  <c r="S77" i="18"/>
  <c r="S76" i="18"/>
  <c r="S75" i="18"/>
  <c r="S74" i="18"/>
  <c r="Q45" i="18"/>
  <c r="O45" i="18"/>
  <c r="P43" i="18" s="1"/>
  <c r="M45" i="18"/>
  <c r="N44" i="18" s="1"/>
  <c r="S44" i="18"/>
  <c r="S43" i="18"/>
  <c r="N43" i="18"/>
  <c r="S42" i="18"/>
  <c r="S41" i="18"/>
  <c r="R41" i="18"/>
  <c r="P41" i="18"/>
  <c r="N41" i="18"/>
  <c r="S40" i="18"/>
  <c r="S39" i="18"/>
  <c r="S45" i="18" s="1"/>
  <c r="R39" i="18"/>
  <c r="P39" i="18"/>
  <c r="N39" i="18"/>
  <c r="Q10" i="18"/>
  <c r="R8" i="18" s="1"/>
  <c r="O10" i="18"/>
  <c r="AA9" i="18"/>
  <c r="Y9" i="18"/>
  <c r="W9" i="18"/>
  <c r="S9" i="18"/>
  <c r="P9" i="18"/>
  <c r="AA8" i="18"/>
  <c r="Y8" i="18"/>
  <c r="W8" i="18"/>
  <c r="S8" i="18"/>
  <c r="AA7" i="18"/>
  <c r="Y7" i="18"/>
  <c r="W7" i="18"/>
  <c r="S7" i="18"/>
  <c r="P7" i="18"/>
  <c r="AA6" i="18"/>
  <c r="Y6" i="18"/>
  <c r="W6" i="18"/>
  <c r="S6" i="18"/>
  <c r="AA5" i="18"/>
  <c r="Y5" i="18"/>
  <c r="P5" i="18"/>
  <c r="M5" i="18"/>
  <c r="AA4" i="18"/>
  <c r="Y4" i="18"/>
  <c r="W4" i="18"/>
  <c r="AC4" i="18" s="1"/>
  <c r="S4" i="18"/>
  <c r="P4" i="18"/>
  <c r="L86" i="17"/>
  <c r="K86" i="17"/>
  <c r="J86" i="17"/>
  <c r="L85" i="17"/>
  <c r="K85" i="17"/>
  <c r="J85" i="17"/>
  <c r="L83" i="17"/>
  <c r="K83" i="17"/>
  <c r="J83" i="17"/>
  <c r="V73" i="17"/>
  <c r="I86" i="17" s="1"/>
  <c r="U73" i="17"/>
  <c r="I85" i="17" s="1"/>
  <c r="R73" i="17"/>
  <c r="H85" i="17" s="1"/>
  <c r="F73" i="17"/>
  <c r="D85" i="17" s="1"/>
  <c r="D73" i="17"/>
  <c r="C86" i="17" s="1"/>
  <c r="C73" i="17"/>
  <c r="C85" i="17" s="1"/>
  <c r="V72" i="17"/>
  <c r="U72" i="17"/>
  <c r="I82" i="17" s="1"/>
  <c r="R72" i="17"/>
  <c r="H82" i="17" s="1"/>
  <c r="F72" i="17"/>
  <c r="D82" i="17" s="1"/>
  <c r="D72" i="17"/>
  <c r="C83" i="17" s="1"/>
  <c r="C72" i="17"/>
  <c r="C82" i="17" s="1"/>
  <c r="V71" i="17"/>
  <c r="U71" i="17"/>
  <c r="R71" i="17"/>
  <c r="I71" i="17"/>
  <c r="F71" i="17"/>
  <c r="D71" i="17"/>
  <c r="C71" i="17"/>
  <c r="L61" i="17"/>
  <c r="L65" i="17" s="1"/>
  <c r="K61" i="17"/>
  <c r="K64" i="17" s="1"/>
  <c r="J61" i="17"/>
  <c r="J65" i="17" s="1"/>
  <c r="I61" i="17"/>
  <c r="I65" i="17" s="1"/>
  <c r="H61" i="17"/>
  <c r="H65" i="17" s="1"/>
  <c r="G61" i="17"/>
  <c r="G64" i="17" s="1"/>
  <c r="F61" i="17"/>
  <c r="F65" i="17" s="1"/>
  <c r="D61" i="17"/>
  <c r="C61" i="17"/>
  <c r="C64" i="17" s="1"/>
  <c r="L55" i="17"/>
  <c r="K55" i="17"/>
  <c r="J55" i="17"/>
  <c r="L54" i="17"/>
  <c r="K54" i="17"/>
  <c r="J54" i="17"/>
  <c r="I48" i="17"/>
  <c r="I47" i="17"/>
  <c r="I46" i="17"/>
  <c r="I41" i="17"/>
  <c r="I40" i="17"/>
  <c r="I39" i="17"/>
  <c r="I38" i="17"/>
  <c r="C33" i="17"/>
  <c r="C47" i="17" s="1"/>
  <c r="H32" i="17"/>
  <c r="G32" i="17"/>
  <c r="F32" i="17"/>
  <c r="E32" i="17"/>
  <c r="D32" i="17"/>
  <c r="H31" i="17"/>
  <c r="S71" i="17" s="1"/>
  <c r="G31" i="17"/>
  <c r="P71" i="17" s="1"/>
  <c r="Q71" i="17" s="1"/>
  <c r="F31" i="17"/>
  <c r="M71" i="17" s="1"/>
  <c r="N71" i="17" s="1"/>
  <c r="E31" i="17"/>
  <c r="D31" i="17"/>
  <c r="G71" i="17" s="1"/>
  <c r="H30" i="17"/>
  <c r="G30" i="17"/>
  <c r="P73" i="17" s="1"/>
  <c r="F30" i="17"/>
  <c r="D30" i="17"/>
  <c r="H29" i="17"/>
  <c r="G29" i="17"/>
  <c r="F29" i="17"/>
  <c r="E29" i="17"/>
  <c r="D29" i="17"/>
  <c r="H26" i="17"/>
  <c r="G26" i="17"/>
  <c r="G41" i="17" s="1"/>
  <c r="F26" i="17"/>
  <c r="D26" i="17"/>
  <c r="C26" i="17"/>
  <c r="C40" i="17" s="1"/>
  <c r="E22" i="17"/>
  <c r="D14" i="16"/>
  <c r="C14" i="16"/>
  <c r="B14" i="16"/>
  <c r="E13" i="16"/>
  <c r="F13" i="16" s="1"/>
  <c r="E12" i="16"/>
  <c r="E11" i="16"/>
  <c r="F11" i="16" s="1"/>
  <c r="E10" i="16"/>
  <c r="E9" i="16"/>
  <c r="F9" i="16" s="1"/>
  <c r="E8" i="16"/>
  <c r="E7" i="16"/>
  <c r="F7" i="16" s="1"/>
  <c r="E6" i="16"/>
  <c r="E5" i="16"/>
  <c r="F5" i="16" s="1"/>
  <c r="E4" i="16"/>
  <c r="E14" i="16" s="1"/>
  <c r="F14" i="16" s="1"/>
  <c r="F6" i="16" l="1"/>
  <c r="F8" i="16"/>
  <c r="F10" i="16"/>
  <c r="F12" i="16"/>
  <c r="I3" i="16"/>
  <c r="F4" i="16"/>
  <c r="J3" i="16"/>
  <c r="P72" i="17"/>
  <c r="E71" i="17"/>
  <c r="T185" i="18"/>
  <c r="P250" i="18"/>
  <c r="P252" i="18"/>
  <c r="N319" i="18"/>
  <c r="AC7" i="19"/>
  <c r="AC9" i="19"/>
  <c r="S80" i="19"/>
  <c r="S82" i="19" s="1"/>
  <c r="AJ10" i="19" s="1"/>
  <c r="P145" i="19"/>
  <c r="P147" i="19"/>
  <c r="P185" i="19"/>
  <c r="P249" i="19"/>
  <c r="P250" i="19"/>
  <c r="P251" i="19"/>
  <c r="P252" i="19"/>
  <c r="P253" i="19"/>
  <c r="R255" i="19"/>
  <c r="M73" i="17"/>
  <c r="N73" i="17" s="1"/>
  <c r="M72" i="17"/>
  <c r="Q73" i="17"/>
  <c r="G86" i="17"/>
  <c r="G83" i="17"/>
  <c r="Q72" i="17"/>
  <c r="F86" i="17"/>
  <c r="N72" i="17"/>
  <c r="F83" i="17"/>
  <c r="T71" i="17"/>
  <c r="K3" i="16"/>
  <c r="N150" i="18"/>
  <c r="R150" i="18"/>
  <c r="P220" i="18"/>
  <c r="P10" i="19"/>
  <c r="N9" i="19"/>
  <c r="P45" i="19"/>
  <c r="N74" i="19"/>
  <c r="R76" i="19"/>
  <c r="P77" i="19"/>
  <c r="N78" i="19"/>
  <c r="P79" i="19"/>
  <c r="N255" i="19"/>
  <c r="P287" i="19"/>
  <c r="C65" i="17"/>
  <c r="C66" i="17" s="1"/>
  <c r="R6" i="18"/>
  <c r="AC6" i="18"/>
  <c r="AC8" i="18"/>
  <c r="P40" i="18"/>
  <c r="P42" i="18"/>
  <c r="P44" i="18"/>
  <c r="P150" i="18"/>
  <c r="N185" i="18"/>
  <c r="R185" i="18"/>
  <c r="N220" i="18"/>
  <c r="R220" i="18"/>
  <c r="N290" i="18"/>
  <c r="R290" i="18"/>
  <c r="R319" i="18"/>
  <c r="R321" i="18"/>
  <c r="N4" i="19"/>
  <c r="N5" i="19"/>
  <c r="N45" i="19"/>
  <c r="R45" i="19"/>
  <c r="R74" i="19"/>
  <c r="P75" i="19"/>
  <c r="N325" i="19"/>
  <c r="R325" i="19"/>
  <c r="AC6" i="19"/>
  <c r="S115" i="19"/>
  <c r="S185" i="19"/>
  <c r="T179" i="19"/>
  <c r="T185" i="19" s="1"/>
  <c r="S187" i="19"/>
  <c r="AM10" i="19" s="1"/>
  <c r="P218" i="19"/>
  <c r="P216" i="19"/>
  <c r="P214" i="19"/>
  <c r="P114" i="19"/>
  <c r="P112" i="19"/>
  <c r="P110" i="19"/>
  <c r="P219" i="19"/>
  <c r="P217" i="19"/>
  <c r="P215" i="19"/>
  <c r="P113" i="19"/>
  <c r="P111" i="19"/>
  <c r="P109" i="19"/>
  <c r="S220" i="19"/>
  <c r="T219" i="19" s="1"/>
  <c r="S325" i="19"/>
  <c r="T319" i="19" s="1"/>
  <c r="S327" i="19"/>
  <c r="AQ10" i="19" s="1"/>
  <c r="Y10" i="19"/>
  <c r="AA10" i="19"/>
  <c r="AC4" i="19"/>
  <c r="N79" i="19"/>
  <c r="N77" i="19"/>
  <c r="N75" i="19"/>
  <c r="N80" i="19" s="1"/>
  <c r="N8" i="19"/>
  <c r="S5" i="19"/>
  <c r="S10" i="19" s="1"/>
  <c r="W5" i="19"/>
  <c r="N6" i="19"/>
  <c r="AB6" i="19"/>
  <c r="N7" i="19"/>
  <c r="Z8" i="19"/>
  <c r="AC8" i="19"/>
  <c r="S45" i="19"/>
  <c r="T41" i="19" s="1"/>
  <c r="T111" i="19"/>
  <c r="N149" i="19"/>
  <c r="N147" i="19"/>
  <c r="N145" i="19"/>
  <c r="R149" i="19"/>
  <c r="R147" i="19"/>
  <c r="R145" i="19"/>
  <c r="R148" i="19"/>
  <c r="R146" i="19"/>
  <c r="R144" i="19"/>
  <c r="N185" i="19"/>
  <c r="R185" i="19"/>
  <c r="T217" i="19"/>
  <c r="N289" i="19"/>
  <c r="N287" i="19"/>
  <c r="N290" i="19" s="1"/>
  <c r="N285" i="19"/>
  <c r="R289" i="19"/>
  <c r="R287" i="19"/>
  <c r="R285" i="19"/>
  <c r="R288" i="19"/>
  <c r="R286" i="19"/>
  <c r="R284" i="19"/>
  <c r="T323" i="19"/>
  <c r="P74" i="19"/>
  <c r="R75" i="19"/>
  <c r="P76" i="19"/>
  <c r="R77" i="19"/>
  <c r="R78" i="19"/>
  <c r="S117" i="19"/>
  <c r="AK10" i="19" s="1"/>
  <c r="P148" i="19"/>
  <c r="P146" i="19"/>
  <c r="P144" i="19"/>
  <c r="S150" i="19"/>
  <c r="N219" i="19"/>
  <c r="N217" i="19"/>
  <c r="N215" i="19"/>
  <c r="N113" i="19"/>
  <c r="N111" i="19"/>
  <c r="N109" i="19"/>
  <c r="R219" i="19"/>
  <c r="R217" i="19"/>
  <c r="R215" i="19"/>
  <c r="R113" i="19"/>
  <c r="R111" i="19"/>
  <c r="R109" i="19"/>
  <c r="S255" i="19"/>
  <c r="S257" i="19"/>
  <c r="AO10" i="19" s="1"/>
  <c r="P288" i="19"/>
  <c r="P286" i="19"/>
  <c r="P284" i="19"/>
  <c r="S290" i="19"/>
  <c r="T321" i="19"/>
  <c r="T43" i="18"/>
  <c r="S47" i="18"/>
  <c r="T41" i="18"/>
  <c r="T39" i="18"/>
  <c r="T40" i="18"/>
  <c r="S5" i="18"/>
  <c r="W5" i="18"/>
  <c r="W10" i="18" s="1"/>
  <c r="X4" i="18" s="1"/>
  <c r="AC7" i="18"/>
  <c r="AC9" i="18"/>
  <c r="M10" i="18"/>
  <c r="P79" i="18"/>
  <c r="P77" i="18"/>
  <c r="P75" i="18"/>
  <c r="R78" i="18"/>
  <c r="R76" i="18"/>
  <c r="R74" i="18"/>
  <c r="Y10" i="18"/>
  <c r="Z7" i="18" s="1"/>
  <c r="AA10" i="18"/>
  <c r="R44" i="18"/>
  <c r="R42" i="18"/>
  <c r="S80" i="18"/>
  <c r="R75" i="18"/>
  <c r="R77" i="18"/>
  <c r="R79" i="18"/>
  <c r="S115" i="18"/>
  <c r="S117" i="18" s="1"/>
  <c r="S185" i="18"/>
  <c r="S187" i="18" s="1"/>
  <c r="N254" i="18"/>
  <c r="N252" i="18"/>
  <c r="N250" i="18"/>
  <c r="R254" i="18"/>
  <c r="R252" i="18"/>
  <c r="R250" i="18"/>
  <c r="S290" i="18"/>
  <c r="T284" i="18"/>
  <c r="S292" i="18"/>
  <c r="T288" i="18"/>
  <c r="P323" i="18"/>
  <c r="P321" i="18"/>
  <c r="P319" i="18"/>
  <c r="S325" i="18"/>
  <c r="R4" i="18"/>
  <c r="R5" i="18"/>
  <c r="P6" i="18"/>
  <c r="R7" i="18"/>
  <c r="P8" i="18"/>
  <c r="R9" i="18"/>
  <c r="P45" i="18"/>
  <c r="N40" i="18"/>
  <c r="R40" i="18"/>
  <c r="N42" i="18"/>
  <c r="T42" i="18"/>
  <c r="R43" i="18"/>
  <c r="T44" i="18"/>
  <c r="P74" i="18"/>
  <c r="S82" i="18"/>
  <c r="P76" i="18"/>
  <c r="P78" i="18"/>
  <c r="P115" i="18"/>
  <c r="S150" i="18"/>
  <c r="T144" i="18" s="1"/>
  <c r="P185" i="18"/>
  <c r="S220" i="18"/>
  <c r="S222" i="18"/>
  <c r="R249" i="18"/>
  <c r="R251" i="18"/>
  <c r="R253" i="18"/>
  <c r="P253" i="18"/>
  <c r="P251" i="18"/>
  <c r="P249" i="18"/>
  <c r="P255" i="18" s="1"/>
  <c r="S255" i="18"/>
  <c r="T286" i="18"/>
  <c r="P320" i="18"/>
  <c r="P322" i="18"/>
  <c r="P324" i="18"/>
  <c r="N324" i="18"/>
  <c r="N322" i="18"/>
  <c r="N320" i="18"/>
  <c r="N325" i="18" s="1"/>
  <c r="R324" i="18"/>
  <c r="R322" i="18"/>
  <c r="R320" i="18"/>
  <c r="H71" i="17"/>
  <c r="G72" i="17"/>
  <c r="D83" i="17" s="1"/>
  <c r="S72" i="17"/>
  <c r="I55" i="17"/>
  <c r="G65" i="17"/>
  <c r="G66" i="17" s="1"/>
  <c r="W71" i="17"/>
  <c r="G39" i="17"/>
  <c r="J72" i="17"/>
  <c r="C39" i="17"/>
  <c r="I42" i="17"/>
  <c r="C41" i="17"/>
  <c r="C55" i="17" s="1"/>
  <c r="I54" i="17"/>
  <c r="I56" i="17" s="1"/>
  <c r="I49" i="17"/>
  <c r="I64" i="17"/>
  <c r="K65" i="17"/>
  <c r="K66" i="17" s="1"/>
  <c r="F41" i="17"/>
  <c r="F39" i="17"/>
  <c r="F40" i="17"/>
  <c r="F54" i="17" s="1"/>
  <c r="F38" i="17"/>
  <c r="H41" i="17"/>
  <c r="H39" i="17"/>
  <c r="H40" i="17"/>
  <c r="H54" i="17" s="1"/>
  <c r="H38" i="17"/>
  <c r="G73" i="17"/>
  <c r="I73" i="17"/>
  <c r="E85" i="17" s="1"/>
  <c r="E30" i="17"/>
  <c r="E26" i="17"/>
  <c r="D41" i="17"/>
  <c r="D39" i="17"/>
  <c r="D40" i="17"/>
  <c r="D54" i="17" s="1"/>
  <c r="D38" i="17"/>
  <c r="F33" i="17"/>
  <c r="F47" i="17" s="1"/>
  <c r="S73" i="17"/>
  <c r="H33" i="17"/>
  <c r="H47" i="17" s="1"/>
  <c r="J71" i="17"/>
  <c r="K71" i="17" s="1"/>
  <c r="H72" i="17"/>
  <c r="D33" i="17"/>
  <c r="D47" i="17" s="1"/>
  <c r="I66" i="17"/>
  <c r="E73" i="17"/>
  <c r="G40" i="17"/>
  <c r="G54" i="17" s="1"/>
  <c r="G38" i="17"/>
  <c r="F46" i="17"/>
  <c r="D48" i="17"/>
  <c r="H48" i="17"/>
  <c r="G33" i="17"/>
  <c r="G48" i="17" s="1"/>
  <c r="C38" i="17"/>
  <c r="C46" i="17"/>
  <c r="C48" i="17"/>
  <c r="C49" i="17" s="1"/>
  <c r="D65" i="17"/>
  <c r="D64" i="17"/>
  <c r="E72" i="17"/>
  <c r="I83" i="17"/>
  <c r="W72" i="17"/>
  <c r="W73" i="17"/>
  <c r="F64" i="17"/>
  <c r="F66" i="17" s="1"/>
  <c r="H64" i="17"/>
  <c r="H66" i="17" s="1"/>
  <c r="J64" i="17"/>
  <c r="J66" i="17" s="1"/>
  <c r="L64" i="17"/>
  <c r="L66" i="17" s="1"/>
  <c r="S152" i="18" l="1"/>
  <c r="S47" i="19"/>
  <c r="AI10" i="19" s="1"/>
  <c r="P255" i="19"/>
  <c r="T72" i="17"/>
  <c r="H83" i="17"/>
  <c r="K72" i="17"/>
  <c r="E83" i="17"/>
  <c r="R45" i="18"/>
  <c r="P10" i="18"/>
  <c r="N255" i="18"/>
  <c r="R220" i="19"/>
  <c r="N220" i="19"/>
  <c r="R150" i="19"/>
  <c r="N150" i="19"/>
  <c r="T43" i="19"/>
  <c r="T39" i="19"/>
  <c r="N10" i="19"/>
  <c r="R325" i="18"/>
  <c r="T148" i="18"/>
  <c r="N45" i="18"/>
  <c r="R80" i="18"/>
  <c r="R80" i="19"/>
  <c r="P115" i="19"/>
  <c r="T78" i="19"/>
  <c r="T76" i="19"/>
  <c r="T74" i="19"/>
  <c r="T7" i="19"/>
  <c r="T9" i="19"/>
  <c r="T4" i="19"/>
  <c r="T6" i="19"/>
  <c r="T77" i="19"/>
  <c r="T8" i="19"/>
  <c r="T75" i="19"/>
  <c r="T79" i="19"/>
  <c r="T288" i="19"/>
  <c r="T286" i="19"/>
  <c r="T284" i="19"/>
  <c r="S292" i="19"/>
  <c r="AP10" i="19" s="1"/>
  <c r="T289" i="19"/>
  <c r="T285" i="19"/>
  <c r="T252" i="19"/>
  <c r="T250" i="19"/>
  <c r="T254" i="19"/>
  <c r="T148" i="19"/>
  <c r="T146" i="19"/>
  <c r="T144" i="19"/>
  <c r="S152" i="19"/>
  <c r="AL10" i="19" s="1"/>
  <c r="T145" i="19"/>
  <c r="AC5" i="19"/>
  <c r="AC10" i="19" s="1"/>
  <c r="Z7" i="19"/>
  <c r="Z9" i="19"/>
  <c r="Z5" i="19"/>
  <c r="Z4" i="19"/>
  <c r="S222" i="19"/>
  <c r="AN10" i="19" s="1"/>
  <c r="T218" i="19"/>
  <c r="T214" i="19"/>
  <c r="T112" i="19"/>
  <c r="T216" i="19"/>
  <c r="T114" i="19"/>
  <c r="T110" i="19"/>
  <c r="P220" i="19"/>
  <c r="T215" i="19"/>
  <c r="T113" i="19"/>
  <c r="Z6" i="19"/>
  <c r="T149" i="19"/>
  <c r="P290" i="19"/>
  <c r="T287" i="19"/>
  <c r="T253" i="19"/>
  <c r="T249" i="19"/>
  <c r="R115" i="19"/>
  <c r="N115" i="19"/>
  <c r="P150" i="19"/>
  <c r="T147" i="19"/>
  <c r="P80" i="19"/>
  <c r="R290" i="19"/>
  <c r="T251" i="19"/>
  <c r="T42" i="19"/>
  <c r="T44" i="19"/>
  <c r="T40" i="19"/>
  <c r="S12" i="19"/>
  <c r="AH10" i="19" s="1"/>
  <c r="T5" i="19"/>
  <c r="AB7" i="19"/>
  <c r="AB9" i="19"/>
  <c r="AB5" i="19"/>
  <c r="AB4" i="19"/>
  <c r="W10" i="19"/>
  <c r="T324" i="19"/>
  <c r="T320" i="19"/>
  <c r="T325" i="19" s="1"/>
  <c r="T322" i="19"/>
  <c r="T109" i="19"/>
  <c r="T115" i="19" s="1"/>
  <c r="AB8" i="19"/>
  <c r="R255" i="18"/>
  <c r="T217" i="18"/>
  <c r="T111" i="18"/>
  <c r="T219" i="18"/>
  <c r="T215" i="18"/>
  <c r="T113" i="18"/>
  <c r="T109" i="18"/>
  <c r="T112" i="18"/>
  <c r="S327" i="18"/>
  <c r="T323" i="18"/>
  <c r="T321" i="18"/>
  <c r="T319" i="18"/>
  <c r="T324" i="18"/>
  <c r="T320" i="18"/>
  <c r="T110" i="18"/>
  <c r="AB8" i="18"/>
  <c r="AB6" i="18"/>
  <c r="X8" i="18"/>
  <c r="X6" i="18"/>
  <c r="N78" i="18"/>
  <c r="N76" i="18"/>
  <c r="N74" i="18"/>
  <c r="N79" i="18"/>
  <c r="N77" i="18"/>
  <c r="N75" i="18"/>
  <c r="N9" i="18"/>
  <c r="N7" i="18"/>
  <c r="N4" i="18"/>
  <c r="N8" i="18"/>
  <c r="N6" i="18"/>
  <c r="T5" i="18"/>
  <c r="N5" i="18"/>
  <c r="T45" i="18"/>
  <c r="T253" i="18"/>
  <c r="T251" i="18"/>
  <c r="T249" i="18"/>
  <c r="S257" i="18"/>
  <c r="T254" i="18"/>
  <c r="T252" i="18"/>
  <c r="T250" i="18"/>
  <c r="T218" i="18"/>
  <c r="T214" i="18"/>
  <c r="T147" i="18"/>
  <c r="T149" i="18"/>
  <c r="T145" i="18"/>
  <c r="T150" i="18" s="1"/>
  <c r="P80" i="18"/>
  <c r="R10" i="18"/>
  <c r="P325" i="18"/>
  <c r="T322" i="18"/>
  <c r="T289" i="18"/>
  <c r="T285" i="18"/>
  <c r="T290" i="18" s="1"/>
  <c r="T287" i="18"/>
  <c r="T216" i="18"/>
  <c r="T146" i="18"/>
  <c r="T114" i="18"/>
  <c r="Z8" i="18"/>
  <c r="Z6" i="18"/>
  <c r="S10" i="18"/>
  <c r="X5" i="18"/>
  <c r="AC5" i="18"/>
  <c r="Z9" i="18"/>
  <c r="Z5" i="18"/>
  <c r="Z4" i="18"/>
  <c r="X9" i="18"/>
  <c r="X7" i="18"/>
  <c r="AB4" i="18"/>
  <c r="AB9" i="18"/>
  <c r="AB7" i="18"/>
  <c r="AB5" i="18"/>
  <c r="H46" i="17"/>
  <c r="G42" i="17"/>
  <c r="H42" i="17"/>
  <c r="F42" i="17"/>
  <c r="D49" i="17"/>
  <c r="C42" i="17"/>
  <c r="C54" i="17"/>
  <c r="C56" i="17" s="1"/>
  <c r="H49" i="17"/>
  <c r="T73" i="17"/>
  <c r="H86" i="17"/>
  <c r="D55" i="17"/>
  <c r="D56" i="17" s="1"/>
  <c r="J73" i="17"/>
  <c r="E33" i="17"/>
  <c r="H73" i="17"/>
  <c r="D86" i="17"/>
  <c r="G46" i="17"/>
  <c r="D66" i="17"/>
  <c r="F48" i="17"/>
  <c r="F49" i="17" s="1"/>
  <c r="G47" i="17"/>
  <c r="G49" i="17" s="1"/>
  <c r="D46" i="17"/>
  <c r="D42" i="17"/>
  <c r="E40" i="17"/>
  <c r="E38" i="17"/>
  <c r="E41" i="17"/>
  <c r="E55" i="17" s="1"/>
  <c r="E39" i="17"/>
  <c r="G55" i="17"/>
  <c r="G56" i="17" s="1"/>
  <c r="H55" i="17"/>
  <c r="H56" i="17" s="1"/>
  <c r="F55" i="17"/>
  <c r="F56" i="17" s="1"/>
  <c r="T45" i="19" l="1"/>
  <c r="AD4" i="19"/>
  <c r="AD8" i="19"/>
  <c r="AD6" i="19"/>
  <c r="X10" i="18"/>
  <c r="X7" i="19"/>
  <c r="X9" i="19"/>
  <c r="X4" i="19"/>
  <c r="X8" i="19"/>
  <c r="X6" i="19"/>
  <c r="Z10" i="19"/>
  <c r="X5" i="19"/>
  <c r="T150" i="19"/>
  <c r="T80" i="19"/>
  <c r="AB10" i="19"/>
  <c r="T255" i="19"/>
  <c r="T220" i="19"/>
  <c r="AD7" i="19"/>
  <c r="AD9" i="19"/>
  <c r="AC12" i="19"/>
  <c r="AD5" i="19"/>
  <c r="T290" i="19"/>
  <c r="T10" i="19"/>
  <c r="AB10" i="18"/>
  <c r="AC10" i="18"/>
  <c r="AD5" i="18" s="1"/>
  <c r="N10" i="18"/>
  <c r="N80" i="18"/>
  <c r="T115" i="18"/>
  <c r="Z10" i="18"/>
  <c r="T79" i="18"/>
  <c r="T77" i="18"/>
  <c r="T75" i="18"/>
  <c r="S12" i="18"/>
  <c r="T8" i="18"/>
  <c r="T6" i="18"/>
  <c r="T7" i="18"/>
  <c r="T4" i="18"/>
  <c r="T9" i="18"/>
  <c r="T74" i="18"/>
  <c r="T76" i="18"/>
  <c r="T78" i="18"/>
  <c r="T220" i="18"/>
  <c r="T255" i="18"/>
  <c r="T325" i="18"/>
  <c r="E54" i="17"/>
  <c r="E56" i="17" s="1"/>
  <c r="E46" i="17"/>
  <c r="E48" i="17"/>
  <c r="E86" i="17"/>
  <c r="K73" i="17"/>
  <c r="E42" i="17"/>
  <c r="E47" i="17"/>
  <c r="E49" i="17" s="1"/>
  <c r="AD10" i="19" l="1"/>
  <c r="X10" i="19"/>
  <c r="T80" i="18"/>
  <c r="T10" i="18"/>
  <c r="AD4" i="18"/>
  <c r="AD8" i="18"/>
  <c r="AD6" i="18"/>
  <c r="AD7" i="18"/>
  <c r="AD9" i="18"/>
  <c r="AC12" i="18"/>
  <c r="AD10" i="18" l="1"/>
  <c r="K200" i="9"/>
  <c r="K199" i="9"/>
  <c r="K198" i="9"/>
  <c r="K197" i="9"/>
  <c r="K196" i="9"/>
  <c r="K195" i="9"/>
  <c r="K194" i="9"/>
  <c r="K193" i="9"/>
  <c r="K192" i="9"/>
  <c r="K191" i="9"/>
  <c r="K190" i="9"/>
  <c r="K189" i="9"/>
  <c r="K188" i="9"/>
  <c r="K187" i="9"/>
  <c r="K186" i="9"/>
  <c r="K185" i="9"/>
  <c r="K184" i="9"/>
  <c r="K183" i="9"/>
  <c r="K182" i="9"/>
  <c r="K181" i="9"/>
  <c r="K180" i="9"/>
  <c r="G26" i="9" l="1"/>
  <c r="G27" i="9"/>
  <c r="G28" i="9"/>
  <c r="G29" i="9"/>
  <c r="G30" i="9"/>
  <c r="G31" i="9"/>
  <c r="G32" i="9"/>
  <c r="G33" i="9"/>
  <c r="G34" i="9"/>
  <c r="G35" i="9"/>
  <c r="G36" i="9"/>
  <c r="G37" i="9"/>
  <c r="G38" i="9"/>
  <c r="G40" i="9"/>
  <c r="G41" i="9"/>
  <c r="G42" i="9"/>
  <c r="G43" i="9"/>
  <c r="G44" i="9"/>
  <c r="G45" i="9"/>
  <c r="G46" i="9"/>
  <c r="G47" i="9"/>
  <c r="G48" i="9"/>
  <c r="G49" i="9"/>
  <c r="G51" i="9"/>
  <c r="G52" i="9"/>
  <c r="G53" i="9"/>
  <c r="G54" i="9"/>
  <c r="G55" i="9"/>
  <c r="G56" i="9"/>
  <c r="G57" i="9"/>
  <c r="G58" i="9"/>
  <c r="G59" i="9"/>
  <c r="G60" i="9"/>
  <c r="G61" i="9"/>
  <c r="G62" i="9"/>
  <c r="G63" i="9"/>
  <c r="G64" i="9"/>
  <c r="G65" i="9"/>
  <c r="G66" i="9"/>
  <c r="G67" i="9"/>
  <c r="G68" i="9"/>
  <c r="G69" i="9"/>
  <c r="G70" i="9"/>
  <c r="G71" i="9"/>
  <c r="G73" i="9"/>
  <c r="G74" i="9"/>
  <c r="G75" i="9"/>
  <c r="G77" i="9"/>
  <c r="G79" i="9"/>
  <c r="G80" i="9"/>
  <c r="G81" i="9"/>
  <c r="G82"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l="1"/>
  <c r="G156" i="9"/>
  <c r="G157" i="9"/>
  <c r="G158" i="9"/>
  <c r="G159" i="9"/>
  <c r="G160" i="9"/>
  <c r="G161" i="9"/>
  <c r="G162" i="9"/>
  <c r="G163" i="9"/>
  <c r="G164" i="9"/>
  <c r="G165" i="9"/>
  <c r="G166" i="9"/>
  <c r="G167" i="9"/>
  <c r="G168" i="9"/>
  <c r="G169" i="9"/>
  <c r="G170" i="9"/>
  <c r="G171" i="9"/>
  <c r="G172" i="9"/>
  <c r="G173" i="9"/>
  <c r="J200" i="9" l="1"/>
  <c r="J199" i="9"/>
  <c r="J198" i="9"/>
  <c r="J197" i="9"/>
  <c r="J196" i="9"/>
  <c r="J195" i="9"/>
  <c r="J194" i="9"/>
  <c r="J193" i="9"/>
  <c r="J192" i="9"/>
  <c r="J191" i="9"/>
  <c r="J190" i="9"/>
  <c r="J189" i="9"/>
  <c r="J188" i="9"/>
  <c r="J187" i="9"/>
  <c r="J186" i="9"/>
  <c r="J185" i="9"/>
  <c r="J184" i="9"/>
  <c r="J183" i="9"/>
  <c r="J182" i="9"/>
  <c r="J181" i="9"/>
  <c r="J180" i="9"/>
  <c r="G395" i="9"/>
  <c r="G396" i="9"/>
  <c r="G397" i="9"/>
  <c r="G398" i="9"/>
  <c r="G399" i="9"/>
  <c r="G400" i="9"/>
  <c r="G401" i="9"/>
  <c r="G402" i="9"/>
  <c r="G403" i="9"/>
  <c r="G404" i="9"/>
  <c r="G377" i="9"/>
  <c r="G378" i="9"/>
  <c r="G379" i="9"/>
  <c r="G380" i="9"/>
  <c r="G381" i="9"/>
  <c r="G382" i="9"/>
  <c r="G383" i="9"/>
  <c r="G384" i="9"/>
  <c r="G385" i="9"/>
  <c r="G386" i="9"/>
  <c r="G387" i="9"/>
  <c r="G388" i="9"/>
  <c r="G389" i="9"/>
  <c r="G390" i="9"/>
  <c r="G391" i="9"/>
  <c r="G392" i="9"/>
  <c r="G393" i="9"/>
  <c r="G394" i="9"/>
  <c r="G315" i="9"/>
  <c r="G316" i="9"/>
  <c r="G317" i="9"/>
  <c r="G318" i="9"/>
  <c r="G319" i="9"/>
  <c r="G320" i="9"/>
  <c r="G321" i="9"/>
  <c r="G322" i="9"/>
  <c r="G323" i="9"/>
  <c r="G324" i="9"/>
  <c r="G325" i="9"/>
  <c r="G328" i="9"/>
  <c r="G329" i="9"/>
  <c r="G330" i="9"/>
  <c r="G331" i="9"/>
  <c r="G332" i="9"/>
  <c r="G333" i="9"/>
  <c r="G334" i="9"/>
  <c r="G335" i="9"/>
  <c r="G336" i="9"/>
  <c r="G337" i="9"/>
  <c r="G338" i="9"/>
  <c r="G339" i="9"/>
  <c r="G340" i="9"/>
  <c r="G341" i="9"/>
  <c r="G342" i="9"/>
  <c r="G343"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0" i="9"/>
  <c r="G371" i="9"/>
  <c r="G372" i="9"/>
  <c r="G373" i="9"/>
  <c r="G374" i="9"/>
  <c r="G375" i="9"/>
  <c r="G376" i="9"/>
  <c r="G299" i="9"/>
  <c r="G300" i="9"/>
  <c r="G301" i="9"/>
  <c r="G302" i="9"/>
  <c r="G303" i="9"/>
  <c r="G304" i="9"/>
  <c r="G305" i="9"/>
  <c r="G306" i="9"/>
  <c r="G307" i="9"/>
  <c r="G308" i="9"/>
  <c r="G309" i="9"/>
  <c r="G310" i="9"/>
  <c r="G311" i="9"/>
  <c r="G312" i="9"/>
  <c r="G313" i="9"/>
  <c r="G314" i="9"/>
  <c r="G298" i="9"/>
  <c r="G297" i="9"/>
  <c r="G296" i="9"/>
  <c r="G295" i="9"/>
  <c r="G294" i="9"/>
  <c r="G293" i="9"/>
  <c r="G292" i="9"/>
  <c r="G291" i="9"/>
  <c r="G290" i="9"/>
  <c r="G289" i="9"/>
  <c r="G288" i="9"/>
  <c r="G287" i="9"/>
  <c r="G286" i="9"/>
  <c r="G285" i="9"/>
  <c r="G284" i="9"/>
  <c r="G283" i="9"/>
  <c r="G282" i="9"/>
  <c r="G281" i="9"/>
  <c r="G280" i="9"/>
  <c r="G279" i="9"/>
  <c r="G278" i="9"/>
  <c r="G277" i="9"/>
  <c r="G275" i="9"/>
  <c r="G274" i="9"/>
  <c r="G273" i="9"/>
  <c r="G272" i="9"/>
  <c r="G270" i="9"/>
  <c r="G268" i="9"/>
  <c r="G267" i="9"/>
  <c r="G266" i="9"/>
  <c r="G261" i="9"/>
  <c r="G262" i="9"/>
  <c r="G263" i="9"/>
  <c r="G264" i="9"/>
  <c r="G244" i="9"/>
  <c r="G245" i="9"/>
  <c r="G246" i="9"/>
  <c r="G247" i="9"/>
  <c r="G248" i="9"/>
  <c r="G249" i="9"/>
  <c r="G250" i="9"/>
  <c r="G251" i="9"/>
  <c r="G252" i="9"/>
  <c r="G253" i="9"/>
  <c r="G254" i="9"/>
  <c r="G255" i="9"/>
  <c r="G256" i="9"/>
  <c r="G257" i="9"/>
  <c r="G258" i="9"/>
  <c r="G259" i="9"/>
  <c r="G260" i="9"/>
  <c r="G243" i="9"/>
  <c r="G223" i="9"/>
  <c r="G226" i="9"/>
  <c r="G227" i="9"/>
  <c r="G228" i="9"/>
  <c r="G229" i="9"/>
  <c r="G230" i="9"/>
  <c r="G231" i="9"/>
  <c r="G232" i="9"/>
  <c r="G233" i="9"/>
  <c r="G234" i="9"/>
  <c r="G235" i="9"/>
  <c r="G236" i="9"/>
  <c r="G237" i="9"/>
  <c r="G238" i="9"/>
  <c r="G239" i="9"/>
  <c r="G240" i="9"/>
  <c r="G241" i="9"/>
  <c r="G225" i="9"/>
  <c r="G224"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174" i="9"/>
  <c r="G175" i="9"/>
  <c r="G176" i="9"/>
  <c r="G177" i="9"/>
  <c r="G178" i="9"/>
  <c r="G179" i="9"/>
  <c r="G180" i="9"/>
  <c r="G181" i="9"/>
  <c r="G182" i="9"/>
  <c r="G183" i="9"/>
  <c r="G184" i="9"/>
  <c r="G185" i="9"/>
  <c r="G24" i="9"/>
  <c r="G25" i="9"/>
  <c r="G23" i="9"/>
  <c r="G15" i="9"/>
  <c r="G16" i="9"/>
  <c r="G17" i="9"/>
  <c r="G18" i="9"/>
  <c r="G19" i="9"/>
  <c r="G20" i="9"/>
  <c r="G7" i="9"/>
  <c r="G8" i="9"/>
  <c r="G9" i="9"/>
  <c r="G10" i="9"/>
  <c r="G11" i="9"/>
  <c r="G12" i="9"/>
  <c r="G13" i="9"/>
  <c r="G14" i="9"/>
  <c r="G6" i="9"/>
  <c r="D327" i="9"/>
  <c r="G327" i="9" s="1"/>
  <c r="D326" i="9"/>
  <c r="G326" i="9" s="1"/>
  <c r="J22" i="16" l="1"/>
  <c r="H22" i="16"/>
  <c r="K22" i="16"/>
  <c r="I22" i="16"/>
  <c r="E23" i="16"/>
  <c r="E25" i="16"/>
  <c r="E24" i="16"/>
  <c r="C32" i="16" l="1"/>
  <c r="E32" i="16"/>
  <c r="B32" i="16"/>
  <c r="D32" i="16"/>
  <c r="D31" i="16"/>
  <c r="B31" i="16"/>
  <c r="C31" i="16"/>
  <c r="E31" i="16"/>
  <c r="E26" i="16"/>
  <c r="C33" i="16"/>
  <c r="E33" i="16"/>
  <c r="B33" i="16"/>
  <c r="D33" i="16"/>
  <c r="L22" i="16"/>
  <c r="I25" i="16" s="1"/>
  <c r="K25" i="16" l="1"/>
  <c r="J25" i="16"/>
  <c r="H25" i="16"/>
  <c r="E34" i="16"/>
  <c r="L25" i="16" l="1"/>
</calcChain>
</file>

<file path=xl/sharedStrings.xml><?xml version="1.0" encoding="utf-8"?>
<sst xmlns="http://schemas.openxmlformats.org/spreadsheetml/2006/main" count="5604" uniqueCount="609">
  <si>
    <t xml:space="preserve">Actividad Principal </t>
  </si>
  <si>
    <t xml:space="preserve">Actividad </t>
  </si>
  <si>
    <t>CONTROLADORA</t>
  </si>
  <si>
    <t xml:space="preserve">Nombre </t>
  </si>
  <si>
    <t>NOMBRE DEL GRUPO</t>
  </si>
  <si>
    <t>Estructura del grupo</t>
  </si>
  <si>
    <t>Control</t>
  </si>
  <si>
    <t>Influencia Significativa</t>
  </si>
  <si>
    <t>Control Conjunto</t>
  </si>
  <si>
    <t>GRUPO EMPRESARIAL</t>
  </si>
  <si>
    <t>PORCENTAJE DE PARTICIPACIÓN</t>
  </si>
  <si>
    <t>ISA</t>
  </si>
  <si>
    <t>CONTROL</t>
  </si>
  <si>
    <t>TRANSELCA S.A ESP</t>
  </si>
  <si>
    <t>INTERNEXA S.A</t>
  </si>
  <si>
    <t>Companiña de Expertos  en Mercado S.A</t>
  </si>
  <si>
    <t>INTERVIAL COLOMBIA S.A.S</t>
  </si>
  <si>
    <t>SISTEMAS INTELIGENTES EN RED S.A.S</t>
  </si>
  <si>
    <t>INTERCOLOMBIA S.A E.S.P</t>
  </si>
  <si>
    <t>ISA CAPITAL DO BRASIL S.A</t>
  </si>
  <si>
    <t>CONSORCIO TRASMANTARO S.A</t>
  </si>
  <si>
    <t>ISA PERU</t>
  </si>
  <si>
    <t>PROYECTOS DE INFRAESTRUCTURA DEL PERU</t>
  </si>
  <si>
    <t>ISA BOLIVIA</t>
  </si>
  <si>
    <t>INTERCHILE S.A</t>
  </si>
  <si>
    <t>ISA INVERSIONES MAULE LTDA</t>
  </si>
  <si>
    <t>INTERCONEXIÓN ELECTRICA DE COLOMBIA-PANAMA S.A-ICP-</t>
  </si>
  <si>
    <t>INTERCONEXIÓN ELECTRICA DE COLOMBIA-PANAMA S.A E.S.P.</t>
  </si>
  <si>
    <t>ELECTRICARIBE S.A  E.S.P</t>
  </si>
  <si>
    <t>EMPRESA PROPIEDAD DE LA RED -EPR-</t>
  </si>
  <si>
    <t xml:space="preserve">FINANCIERA DE DESARROLLO NACIONAL </t>
  </si>
  <si>
    <t>INFLUENCIA SIGNIFICATIVA</t>
  </si>
  <si>
    <t>CONTROL CONJUNTO</t>
  </si>
  <si>
    <t>MATRIZ DE RECONOCIMIENTO DE UNA INVERSIÓN DE ACUERDO AL PORCENTAJE DE PARTICIPACIÓN</t>
  </si>
  <si>
    <t>FINANCIERA</t>
  </si>
  <si>
    <t>PARTICIPADA</t>
  </si>
  <si>
    <t>Se analizará la variación en la estructura financiera de los grupos, por el cambio en la presentación de la participación no controladora o interes minoritario.</t>
  </si>
  <si>
    <t>Bajo COLGAAP el interes minoritario se presentaba como una categoría aparte en la columna de financiación del balance general, entre el pasivo y el patrimonio.</t>
  </si>
  <si>
    <t>De acuerdo a las NIIF, la participación no controladora hace parte del patrimonio del grupo empresarial.</t>
  </si>
  <si>
    <t>COLGAAP</t>
  </si>
  <si>
    <t>NIIF</t>
  </si>
  <si>
    <t>Activos</t>
  </si>
  <si>
    <t>Pasivos</t>
  </si>
  <si>
    <t>IM/PnC</t>
  </si>
  <si>
    <t>Patrimonio</t>
  </si>
  <si>
    <t>Utilidad</t>
  </si>
  <si>
    <t>TOTAL</t>
  </si>
  <si>
    <t>Estructura Financiera Bajo COLGAAP</t>
  </si>
  <si>
    <t xml:space="preserve">% Activos </t>
  </si>
  <si>
    <t xml:space="preserve">% Pasivos </t>
  </si>
  <si>
    <t>% Patrimonio</t>
  </si>
  <si>
    <t>% Interes Minoritario</t>
  </si>
  <si>
    <t>Estructura Financiera Bajo NIIF</t>
  </si>
  <si>
    <t>Indicadores Financieros</t>
  </si>
  <si>
    <t>Variación</t>
  </si>
  <si>
    <t>Rentabilidad del Patrimonio</t>
  </si>
  <si>
    <t>Cifras expresadas en millones de pesos</t>
  </si>
  <si>
    <t>Interes Minoritario</t>
  </si>
  <si>
    <t>DATOS INICIALES  COLGAAP</t>
  </si>
  <si>
    <t>* Para los datos iniciales bajo niif, se tiene en cuenta solo el cambio del interes minoritario en unidades de medida, dejando todo lo demas constante.</t>
  </si>
  <si>
    <t>DATOS INICIALES NIIF *</t>
  </si>
  <si>
    <t>Modelo de grupo</t>
  </si>
  <si>
    <t xml:space="preserve">Activos </t>
  </si>
  <si>
    <t>INFORMACIÓN FINANCIERA 2013</t>
  </si>
  <si>
    <t xml:space="preserve">Patrimonio </t>
  </si>
  <si>
    <t xml:space="preserve">Capitalización Bursatil </t>
  </si>
  <si>
    <t>Nro de  Acciones</t>
  </si>
  <si>
    <t>Utilidad/pérdida</t>
  </si>
  <si>
    <t>GRUPO ARGOS</t>
  </si>
  <si>
    <t>Inversión en todo tipo de bienes muebles e inmuebles.</t>
  </si>
  <si>
    <t>ALIANZA PROGENETICA S.A.S</t>
  </si>
  <si>
    <t>AMERICAN CEMENT TERMINALS LLC</t>
  </si>
  <si>
    <t>ARGOS CEMENT LLC</t>
  </si>
  <si>
    <t>ARGOS(DOMINICA) LTD.</t>
  </si>
  <si>
    <t>ARGOS DOMINICANA, S.A</t>
  </si>
  <si>
    <t>Argos Honduras S.A. de C.V.</t>
  </si>
  <si>
    <t>Argos Panamá, S.A. (Consolidado)</t>
  </si>
  <si>
    <t>Argos Ready Mix LLC</t>
  </si>
  <si>
    <t>Argos Ready Mix (South Central) Corp.</t>
  </si>
  <si>
    <t>Argos Saint Maarten NV</t>
  </si>
  <si>
    <t>Argos USA Corp.</t>
  </si>
  <si>
    <t>Argos USVI Corp.</t>
  </si>
  <si>
    <t>C.I. del Mar Caribe (BVI) Inc.</t>
  </si>
  <si>
    <t>Caltek S.A.S.</t>
  </si>
  <si>
    <t>Canteras de Colombia S.A.S.</t>
  </si>
  <si>
    <t>Caricement Antigua Limited</t>
  </si>
  <si>
    <t>Caricement Antilles NV</t>
  </si>
  <si>
    <t>Celsia S.A. E.S.P. (Consolidado)</t>
  </si>
  <si>
    <t>Cement and Mining Engineering Inc.</t>
  </si>
  <si>
    <t>Cementos Argos S.A.</t>
  </si>
  <si>
    <t>Central Aggregates LLC</t>
  </si>
  <si>
    <t>Cimenterie Nationale S.E.M. (CINA)</t>
  </si>
  <si>
    <t>Colcaribe Holdings S.A.</t>
  </si>
  <si>
    <t>Comercial Arvenco C.A.</t>
  </si>
  <si>
    <t>Compañía de Puertos Asociados S.A. -COMPAS S.A. (Consolidado)</t>
  </si>
  <si>
    <t>Concretos Argos S.A.</t>
  </si>
  <si>
    <t>Consort Livestock Inc.</t>
  </si>
  <si>
    <t>Corporaciones e Inversiones del Mar Caribe S.A.S.</t>
  </si>
  <si>
    <t>Ganadería Río Grande S.A.S.</t>
  </si>
  <si>
    <t>Gulf Coast Cement LLC</t>
  </si>
  <si>
    <t>Haiti Cement Holding S.A.</t>
  </si>
  <si>
    <t>Internacional Ejecutiva de Aviación S.A.S.</t>
  </si>
  <si>
    <t>International Cement Company S.A.</t>
  </si>
  <si>
    <t>Inversiones El Duero S.A.S.</t>
  </si>
  <si>
    <t>Inversiones FortCorp S.A.S.</t>
  </si>
  <si>
    <t>Inversiones RoundCorp S.A.S.</t>
  </si>
  <si>
    <t>Logística de Transporte S.A.</t>
  </si>
  <si>
    <t>Marítima de Graneles S.A.</t>
  </si>
  <si>
    <t>Merger Link Corp.</t>
  </si>
  <si>
    <t>Nuevos Cementos S.A.S.</t>
  </si>
  <si>
    <t>Piazza Acquisition Corp.</t>
  </si>
  <si>
    <t>Port Royal Cement Company LLC</t>
  </si>
  <si>
    <t>RMCC Group Inc.</t>
  </si>
  <si>
    <t>Savannah Cement Company LLC</t>
  </si>
  <si>
    <t>Sator S.A.S.</t>
  </si>
  <si>
    <t>Situm S.A.S.</t>
  </si>
  <si>
    <t>Somerset Shipping Co. Ltd.</t>
  </si>
  <si>
    <t>South Central Cement Ltd.</t>
  </si>
  <si>
    <t>Southern Equipment Company Inc.</t>
  </si>
  <si>
    <t>Southern Star Leasing, LLC</t>
  </si>
  <si>
    <t>Surcol Houdstermaatschappij N.V.</t>
  </si>
  <si>
    <t>Tekia S.A.S.</t>
  </si>
  <si>
    <t>Trans Atlantic Shipmanagement Ltd.</t>
  </si>
  <si>
    <t>Transatlantic Cement Carriers Inc.</t>
  </si>
  <si>
    <t>Valle Cement Investments Limited</t>
  </si>
  <si>
    <t>Venezuela Ports Company S.A.</t>
  </si>
  <si>
    <t>Vensur NV</t>
  </si>
  <si>
    <t>Winterset Shipping Co. Ltd.</t>
  </si>
  <si>
    <t>Zona Franca Argos S.A.S.</t>
  </si>
  <si>
    <t>GRUPO AVAL</t>
  </si>
  <si>
    <t>Banco de Bogotá S.A.</t>
  </si>
  <si>
    <t>Banco de Occidente S.A.</t>
  </si>
  <si>
    <t>Banco Comercial AV Villas S.A</t>
  </si>
  <si>
    <t>Sociedad Administradora de Pensiones y Cesantías – Porvenir S.A.</t>
  </si>
  <si>
    <t>Banco Popular S.A</t>
  </si>
  <si>
    <t>Grupo Aval Limited</t>
  </si>
  <si>
    <t>Grupo Aval International Limited</t>
  </si>
  <si>
    <t>Taxair S. A.</t>
  </si>
  <si>
    <t>Nivel de Apalancamiento</t>
  </si>
  <si>
    <t>Holding</t>
  </si>
  <si>
    <t>Adelantar todas las transacciones, acciones y servicios inherentes al negocio bancario</t>
  </si>
  <si>
    <t>GRUPO SURA</t>
  </si>
  <si>
    <t xml:space="preserve">GRUPO SURA </t>
  </si>
  <si>
    <t>Suramericana S.A.</t>
  </si>
  <si>
    <t>Operaciones Generales Suramericana S.A.S.</t>
  </si>
  <si>
    <t>Seguros Generales Suramericana S.A.</t>
  </si>
  <si>
    <t>Seguros de Vida Suramericana S.A.</t>
  </si>
  <si>
    <t>Seguros de Riesgos Laborales Suramericana S.A.</t>
  </si>
  <si>
    <t>Inversura Panamá Internacional S.A.</t>
  </si>
  <si>
    <t>Seguros Suramericana S.A.</t>
  </si>
  <si>
    <t>Seguros Sura S.A.</t>
  </si>
  <si>
    <t>Aseguradora Suiza Salvadoreña S.A. Asesuisa</t>
  </si>
  <si>
    <t>Asesuisa Vida, S.A. Seguros de Personas</t>
  </si>
  <si>
    <t>EPS y Medicina Prepagada Suramericana S.A.</t>
  </si>
  <si>
    <t>Servicios de Salud IPS Suramericana S.A.</t>
  </si>
  <si>
    <t>Diagnóstico y Asistencia Médica S.A.</t>
  </si>
  <si>
    <t>Dinámica IPS Zonas Francas S.A.S.</t>
  </si>
  <si>
    <t>Servicios Generales Suramericana S.A.</t>
  </si>
  <si>
    <t>Consultoría en Gestión de Riesgos Suramericana S.A.S.</t>
  </si>
  <si>
    <t>Bancolombia</t>
  </si>
  <si>
    <t>Protección - AFP</t>
  </si>
  <si>
    <t>Administradora de Fondos de Cesantías</t>
  </si>
  <si>
    <t>DCV Vida S.A.</t>
  </si>
  <si>
    <t>Inversiones DCV S.A.</t>
  </si>
  <si>
    <t>Servicios de administración Previsional S.A.</t>
  </si>
  <si>
    <t>Grupo Nutresa</t>
  </si>
  <si>
    <t>Grupo Argos</t>
  </si>
  <si>
    <t>La Positiva - Perú</t>
  </si>
  <si>
    <t>ARS Palic</t>
  </si>
  <si>
    <t>Sodexo Soluciones de Motivación</t>
  </si>
  <si>
    <t>Sodexo</t>
  </si>
  <si>
    <t>Promotora de Proyectos</t>
  </si>
  <si>
    <t>Tripel</t>
  </si>
  <si>
    <t>Brinks</t>
  </si>
  <si>
    <t>Zona Franca</t>
  </si>
  <si>
    <t>Enka</t>
  </si>
  <si>
    <t>Pizano</t>
  </si>
  <si>
    <t>Holding Concorde</t>
  </si>
  <si>
    <t>Fogansa</t>
  </si>
  <si>
    <t>Altos M de Y S.A.S</t>
  </si>
  <si>
    <t>Inversiones estrategicas en los sectores de banca, seguros, pensiones, ahorro e inversion.</t>
  </si>
  <si>
    <t xml:space="preserve">Holding </t>
  </si>
  <si>
    <t>ECOPETROL S.A</t>
  </si>
  <si>
    <t>Ecopetrol Oleo é Gas do Brasil Ltda.</t>
  </si>
  <si>
    <t>Ecopetrol del Perú S. A.</t>
  </si>
  <si>
    <t>Ecopetrol América Inc.</t>
  </si>
  <si>
    <t>Black Gold Re Ltd.</t>
  </si>
  <si>
    <t>Andean Chemicals Ltd.</t>
  </si>
  <si>
    <t>ODL Finance S. A.</t>
  </si>
  <si>
    <t>Propileno del Caribe. Propilco S. A.</t>
  </si>
  <si>
    <t>Bioenergy S. A.</t>
  </si>
  <si>
    <t>Ecopetrol Global Energy</t>
  </si>
  <si>
    <t>Ecopetrol Pipelines International Limited</t>
  </si>
  <si>
    <t>Oleoducto Central S. A. - Ocensa</t>
  </si>
  <si>
    <t>COMAI - Compounding and  Masterbatching Industry</t>
  </si>
  <si>
    <t>Refineria de Cartagena S. A.</t>
  </si>
  <si>
    <t>Hocol Petroleum Limited</t>
  </si>
  <si>
    <t>Oleoducto de Colombia S. A. – ODC</t>
  </si>
  <si>
    <t>Oleoducto Bicentenario de Colombia SAS</t>
  </si>
  <si>
    <t>Ecopetrol Capital AG</t>
  </si>
  <si>
    <t>Equion Energía Limited</t>
  </si>
  <si>
    <t>Ecopetrol Global Capital SL</t>
  </si>
  <si>
    <t>Cenit S.A.S.</t>
  </si>
  <si>
    <t>Zona Franca de Cartagena S.A.</t>
  </si>
  <si>
    <t>Sociedad Portuaria del Dique</t>
  </si>
  <si>
    <t>Sociedad Portuaria Olefinas</t>
  </si>
  <si>
    <t>Los Arces Group</t>
  </si>
  <si>
    <t>Amandine Holding</t>
  </si>
  <si>
    <t>Empresa de Energía de Bogotá</t>
  </si>
  <si>
    <t>Interconexión Eléctrica S.A</t>
  </si>
  <si>
    <t>Concentra Inteligencia en Energía S.A.S.</t>
  </si>
  <si>
    <t>Proyectos de infraestructura (Transporte de
Energía Eléctrica, Transporte de Telecomunicaciones, Concesiones Viales
y Gestión Inteligente de Sistemas de Tiempo Real.)</t>
  </si>
  <si>
    <t>Matriz</t>
  </si>
  <si>
    <t>Interconexión Eléctrica S.A. E.S.P. –ISA–,</t>
  </si>
  <si>
    <t>RED DE ENERGIA DEL PERU S.A</t>
  </si>
  <si>
    <t>ISA INVERSIONES CHILE LTDA.</t>
  </si>
  <si>
    <t>Integración vertical</t>
  </si>
  <si>
    <t>EEB</t>
  </si>
  <si>
    <t>generación, transmisión, distribución y comercialización de energía.</t>
  </si>
  <si>
    <t>Horizontal</t>
  </si>
  <si>
    <t>Empresa de Energía de Bogotá S.A. E.S.P.</t>
  </si>
  <si>
    <t>SOCIEDADES BOLIVAR</t>
  </si>
  <si>
    <t>Conformación y adminstración de portafolios de inversiones</t>
  </si>
  <si>
    <t>Sociedades Bolivar S.A</t>
  </si>
  <si>
    <t>EPSA</t>
  </si>
  <si>
    <t>servicios públicos domiciliarios y generación de  energia eléctrica</t>
  </si>
  <si>
    <t>Empresa de Energia del Pacifico S.A E.S.P</t>
  </si>
  <si>
    <t>Comercialización</t>
  </si>
  <si>
    <t>Almacenes Éxito S.A.</t>
  </si>
  <si>
    <t>GRUPO ÉXITO</t>
  </si>
  <si>
    <t>CEMENTOS ARGOS</t>
  </si>
  <si>
    <t>Alianza Progenética S.A.S.</t>
  </si>
  <si>
    <t>American Cement Terminals, LLC</t>
  </si>
  <si>
    <t>Argos Cement LLC.</t>
  </si>
  <si>
    <t>Argos (Dominica) Ltd.</t>
  </si>
  <si>
    <t>Argos Dominicana S.A.</t>
  </si>
  <si>
    <t>Argos Panamá S.A.</t>
  </si>
  <si>
    <t>Argos Ready Mix LLC.</t>
  </si>
  <si>
    <t>Argos Saint Maarten N.V.</t>
  </si>
  <si>
    <t>Argos USA Corp</t>
  </si>
  <si>
    <t>Caricement Antilles N.V.</t>
  </si>
  <si>
    <t>Haití Cement Holding S.A.</t>
  </si>
  <si>
    <t>RMCC Group Inc</t>
  </si>
  <si>
    <t>Valle Cement Investments Ltd.</t>
  </si>
  <si>
    <t>Vensur N.V.</t>
  </si>
  <si>
    <t>Distribuidora de Textiles y Confecciones S.A. - DIDETEXCO S.A.</t>
  </si>
  <si>
    <t>MP y Consolidación</t>
  </si>
  <si>
    <t>Almacenes Éxito Inversiones S.A.S</t>
  </si>
  <si>
    <t>Éxito Viajes y Turismo S.A.</t>
  </si>
  <si>
    <t>Gemex O&amp;W S.A.</t>
  </si>
  <si>
    <t>Carulla Vivero Holding Inc.</t>
  </si>
  <si>
    <t>Spice Investments Mercosur (''Spice'')</t>
  </si>
  <si>
    <t>Promotora de proyectos S.A.</t>
  </si>
  <si>
    <t>Financiera</t>
  </si>
  <si>
    <t>Valor Intrínseco</t>
  </si>
  <si>
    <t>Central de Abastos del Caribe S.A.</t>
  </si>
  <si>
    <t>Automercados de la Salud S.A. Panamá</t>
  </si>
  <si>
    <t>Fogansa S.A.</t>
  </si>
  <si>
    <t>Moastar S.A.</t>
  </si>
  <si>
    <t>Paynel S.A.</t>
  </si>
  <si>
    <t>Bancolombia S.A.</t>
  </si>
  <si>
    <t>Cartón de Colombia S.A.</t>
  </si>
  <si>
    <t>Carvajal Pulpa y Papel S.A.</t>
  </si>
  <si>
    <t>Cementos de Caldas S.A.</t>
  </si>
  <si>
    <t>Cera Tech Inc</t>
  </si>
  <si>
    <t>Cera Tech USA</t>
  </si>
  <si>
    <t>Ceratech USA Holdings, LLC</t>
  </si>
  <si>
    <t>Compañía Colombiana de Empaques Bates S.A.</t>
  </si>
  <si>
    <t>Concesiones Urbanas S.A.</t>
  </si>
  <si>
    <t>Corporación de Cemento Andino C.A.</t>
  </si>
  <si>
    <t>Fundiciones Colombia S.A.</t>
  </si>
  <si>
    <t>Grupo de Inversiones Suramericana S.A.</t>
  </si>
  <si>
    <t>Hipódromo Los Comuneros S.A.</t>
  </si>
  <si>
    <t>Industrial Hullera S.A.</t>
  </si>
  <si>
    <t>Intership Agency Venezuela</t>
  </si>
  <si>
    <t>Inversiones Cofinter, S.A.</t>
  </si>
  <si>
    <t>Occidental de Empaques S.A.</t>
  </si>
  <si>
    <t>Omya Andina S.A.</t>
  </si>
  <si>
    <t>Papeles y Cartones S.A.</t>
  </si>
  <si>
    <t>Seguridad Corporativa, S.A. de C.V.</t>
  </si>
  <si>
    <t>Sociedad de Transporte Férreo del Occidente S.A.</t>
  </si>
  <si>
    <t>Surandina de Puertos C.A.</t>
  </si>
  <si>
    <t>Triple A S.A. E.S.P</t>
  </si>
  <si>
    <t>Distribuidora Colombiana de Cementos Ltda. (1)</t>
  </si>
  <si>
    <t>Transmarítima del Caribe Ltda. (1)</t>
  </si>
  <si>
    <t>Transportes Elman Ltda. (1)</t>
  </si>
  <si>
    <t>Al costo</t>
  </si>
  <si>
    <t xml:space="preserve">TGI S.A. E.S.P. y filial  </t>
  </si>
  <si>
    <t xml:space="preserve">EEB International Ltd. </t>
  </si>
  <si>
    <t xml:space="preserve">Contugás S.A.C. </t>
  </si>
  <si>
    <t xml:space="preserve">DECSA E.S.P. y filial </t>
  </si>
  <si>
    <t xml:space="preserve">Trecsa S.A. </t>
  </si>
  <si>
    <t xml:space="preserve">EEB Perú Holdings Ltd. y filial </t>
  </si>
  <si>
    <t xml:space="preserve">EEBIS Guatemala S.A. </t>
  </si>
  <si>
    <t xml:space="preserve">EEB GAS S.A.S. </t>
  </si>
  <si>
    <t xml:space="preserve">EEB Energy Re. Ltd. </t>
  </si>
  <si>
    <t>EEBIS Perú S.A.C.</t>
  </si>
  <si>
    <t>EMGESA S.A E.S.P</t>
  </si>
  <si>
    <t>CODENSA S.A E.S.P</t>
  </si>
  <si>
    <t>CONSORCIO TRANSMANTARO</t>
  </si>
  <si>
    <t>RED DE ENERGIA DEL PERÚ S.A</t>
  </si>
  <si>
    <t>GAS NATURAL S.A E.S.P</t>
  </si>
  <si>
    <t>ISAGEN S.A E.S.P</t>
  </si>
  <si>
    <t>INTERCONEXIÓN ELECTRICA S.A E.S.P</t>
  </si>
  <si>
    <t>ELECTRIFICADORA DEL META E.S.P</t>
  </si>
  <si>
    <t>GESTIÓN ENERGETICA S.A E.S.P</t>
  </si>
  <si>
    <t>ELECTRIFICADORA DEL CARIBE S.A E.S.P</t>
  </si>
  <si>
    <t>BANCO POPULAR</t>
  </si>
  <si>
    <t>HIDROSOGAMOSO S.A E.S.P</t>
  </si>
  <si>
    <t>AGUAS DE BOGOTÁ S.A E.S.P</t>
  </si>
  <si>
    <t>GRUPO NUTRESA</t>
  </si>
  <si>
    <t>CONCENTRA INTELLIGENCE ENERGY</t>
  </si>
  <si>
    <t xml:space="preserve">PROMIGAS S.A E.S.P </t>
  </si>
  <si>
    <t xml:space="preserve">Inversora Anagrama Inveranagrama S.A.S. </t>
  </si>
  <si>
    <t xml:space="preserve">Construcción y Desarrollo Bolívar S.A.S. </t>
  </si>
  <si>
    <t>Inversiones Financieras Bolívar S.A.S.</t>
  </si>
  <si>
    <t xml:space="preserve">Inversora Bolívar S.A.S. </t>
  </si>
  <si>
    <t xml:space="preserve">Multinversiones Bolívar S.A.S. </t>
  </si>
  <si>
    <t xml:space="preserve">Riesgos e Inversiones Bolívar Internacional S.A. </t>
  </si>
  <si>
    <t xml:space="preserve">Riesgo e Inversiones Bolívar S.A.S. </t>
  </si>
  <si>
    <t xml:space="preserve">Sentido Empresarial Internacional S.A. </t>
  </si>
  <si>
    <t xml:space="preserve">Sentido Empresarial S.A.S. </t>
  </si>
  <si>
    <t xml:space="preserve">Negocios e Inversiones Bolívar S.A.S. </t>
  </si>
  <si>
    <t xml:space="preserve">Grupo del Istmo Costa Rica S.A. </t>
  </si>
  <si>
    <t xml:space="preserve">Corporación Davivienda Costa Rica S.A. </t>
  </si>
  <si>
    <t>Inversiones Financieras Davivienda S.A.</t>
  </si>
  <si>
    <t xml:space="preserve">C.B. Bolívar Inmobiliaria S.A. </t>
  </si>
  <si>
    <t xml:space="preserve">C.B. Hoteles y Resorts S.A. </t>
  </si>
  <si>
    <t xml:space="preserve">Constructora Bolívar Bogotá S.A. </t>
  </si>
  <si>
    <t xml:space="preserve">Constructora Bolívar Cali S.A. </t>
  </si>
  <si>
    <t xml:space="preserve">Banco Davivienda S.A. </t>
  </si>
  <si>
    <t xml:space="preserve">Banco Davivienda Panamá S.A. </t>
  </si>
  <si>
    <t xml:space="preserve">Davivalores S.A. </t>
  </si>
  <si>
    <t xml:space="preserve">Fiduciaria Davivienda S.A. </t>
  </si>
  <si>
    <t xml:space="preserve">Leasing Bolívar S.A. Compañía de Financiamiento </t>
  </si>
  <si>
    <t xml:space="preserve">Seguridad Compañía Administradora de Fondos de Inversión S.A. </t>
  </si>
  <si>
    <t xml:space="preserve">Banco Davivienda Costa Rica S.A. </t>
  </si>
  <si>
    <t xml:space="preserve">Davivienda puesto de Bolsa Costa Rica S.A. </t>
  </si>
  <si>
    <t xml:space="preserve">Banco Davivienda Salvadoreño S. A. </t>
  </si>
  <si>
    <t xml:space="preserve">Valores Davivienda El Salvador S.A. de C.V. </t>
  </si>
  <si>
    <t xml:space="preserve">Banco Davivienda Honduras S.A. </t>
  </si>
  <si>
    <t xml:space="preserve">Corredores Asociados Panamá S.A. </t>
  </si>
  <si>
    <t xml:space="preserve">Corredores Asociados S.A. Comisionista de Bolsa </t>
  </si>
  <si>
    <t xml:space="preserve">Capitalizadora Bolívar S.A. </t>
  </si>
  <si>
    <t xml:space="preserve">Compañía de Seguros Bolívar S.A. </t>
  </si>
  <si>
    <t xml:space="preserve">Seguros Comerciales Bolívar S.A. </t>
  </si>
  <si>
    <t xml:space="preserve">Compañía de Seguros de Vida Colvida S.A. - Ecuador </t>
  </si>
  <si>
    <t xml:space="preserve">Seguros Bolívar Aseguradora Mixta S.A. - Costa Rica </t>
  </si>
  <si>
    <t xml:space="preserve">Seguros Bolívar S.A. Seguros de Personas - El Salvador </t>
  </si>
  <si>
    <t xml:space="preserve">Seguros Bolívar Honduras, S.A. </t>
  </si>
  <si>
    <t xml:space="preserve">Davivienda Sociedad Agencia de Seguros Costa Rica S.A. </t>
  </si>
  <si>
    <t xml:space="preserve">Seguros Comerciales Bolívar S.A (Sociedad Salvadoreña de seguros) </t>
  </si>
  <si>
    <t xml:space="preserve">Asistencia Bolívar S.A. </t>
  </si>
  <si>
    <t>Cobranzas Sigma S.A.S.</t>
  </si>
  <si>
    <t xml:space="preserve">Ediciones Gamma S.A. </t>
  </si>
  <si>
    <t xml:space="preserve">Investigaciones y Cobranzas El Libertador S.A. </t>
  </si>
  <si>
    <t xml:space="preserve">Prevención Técnica Ltda. </t>
  </si>
  <si>
    <t xml:space="preserve">Promociones y Cobranzas Beta S.A. </t>
  </si>
  <si>
    <t xml:space="preserve">Soft Bolívar S.A. </t>
  </si>
  <si>
    <t xml:space="preserve">Almacenadora Davivienda El salvador S.A. </t>
  </si>
  <si>
    <t xml:space="preserve">Factoraje Davivienda El Salvador S.A. de C.V. </t>
  </si>
  <si>
    <t xml:space="preserve">Delta International Holdings LLC - (USA) </t>
  </si>
  <si>
    <t>Compañía de Electricidad de Tuluá S.A E.S.P</t>
  </si>
  <si>
    <t xml:space="preserve">Gestión Energética S.A. E.S.P. </t>
  </si>
  <si>
    <t>Gases de Occidente S.A. E.S.P.</t>
  </si>
  <si>
    <t xml:space="preserve">Industria del Carbón del Valle del Cauca S.A. </t>
  </si>
  <si>
    <t xml:space="preserve">Transoccidente S.A. E.S.P. </t>
  </si>
  <si>
    <t xml:space="preserve">Corporación Financiera Colombiana S.A. </t>
  </si>
  <si>
    <t xml:space="preserve">Productora de Carbón de Occidente S.A. “En liquidación” </t>
  </si>
  <si>
    <t xml:space="preserve">Hidroeléctrica Ituango S.A. E.S.P. </t>
  </si>
  <si>
    <t xml:space="preserve">EPM Ituango S.A. E.S.P. </t>
  </si>
  <si>
    <t xml:space="preserve">Centro de Eventos Valle del Pacífico </t>
  </si>
  <si>
    <t>Gas Natural Fenosa Telecomunicaciones Colombia S.A</t>
  </si>
  <si>
    <t xml:space="preserve">Termosur S.A. E.S.P. </t>
  </si>
  <si>
    <t xml:space="preserve">Hidrosogamoso S.A. E.S.P. </t>
  </si>
  <si>
    <t xml:space="preserve">Emgesa S.A. E.S.P. </t>
  </si>
  <si>
    <t>Vertical</t>
  </si>
  <si>
    <t>Ecopetrol S.A</t>
  </si>
  <si>
    <t>Aeropuerto de Barranquilla S.A.</t>
  </si>
  <si>
    <t>Ceratech USA Holdings</t>
  </si>
  <si>
    <t>Inversiones Cofinter</t>
  </si>
  <si>
    <t>Seguridad Corporativa</t>
  </si>
  <si>
    <t>financiera</t>
  </si>
  <si>
    <t xml:space="preserve">Centro de Eventos Valle del Pacífico Yumbo Recreación </t>
  </si>
  <si>
    <t>Cera Tech Inc.</t>
  </si>
  <si>
    <t>Compañía de Inversionistas Inmobiliarios S.A.</t>
  </si>
  <si>
    <t>Contreebute S.A.S.</t>
  </si>
  <si>
    <t>Corficolombiana S.A.</t>
  </si>
  <si>
    <t>Corporación Club Deportivo El Rodeo S.A.</t>
  </si>
  <si>
    <t>Donzi Lotus Marine Corp.</t>
  </si>
  <si>
    <t xml:space="preserve">Electrificadora del Caribe S.A. E.S.P. </t>
  </si>
  <si>
    <t xml:space="preserve">Fondo Regional de Garantías del Caribe Colombiano S.A. </t>
  </si>
  <si>
    <t>Gas Natural Fenosa Telecomunicaciones Colombia S.A.</t>
  </si>
  <si>
    <t>Gestión Energética S.A.</t>
  </si>
  <si>
    <t>Grupo de Inversiones Suramericana S.A</t>
  </si>
  <si>
    <t>Grupo Nutresa S.A.</t>
  </si>
  <si>
    <t>Hidroeléctrica Ituango S.A. E.S.P.</t>
  </si>
  <si>
    <t>Hidrosogamoso S.A. E.S.P.</t>
  </si>
  <si>
    <t xml:space="preserve">Hipódromo Los Comuneros S.A. </t>
  </si>
  <si>
    <t>Industria del Carbón del Valle del Cauca S.A.</t>
  </si>
  <si>
    <t>Industrias Metalúrgicas Apolo S.A.</t>
  </si>
  <si>
    <t>Isagén S.A. E.S.P.</t>
  </si>
  <si>
    <t xml:space="preserve">Occidental de Empaques S.A. </t>
  </si>
  <si>
    <t xml:space="preserve">Papeles y Cartones S.A. </t>
  </si>
  <si>
    <t xml:space="preserve">Plaza Mayor Medellín Convenciones y Exposiciones </t>
  </si>
  <si>
    <t>Poblado Country Club S.A.</t>
  </si>
  <si>
    <t>Productora de Carbón de Occidente S.A.</t>
  </si>
  <si>
    <t xml:space="preserve">Promotora de Proyectos S.A. </t>
  </si>
  <si>
    <t>Promotora Nacional de Zonas Francas S.A.</t>
  </si>
  <si>
    <t xml:space="preserve">Promotora Zilca S.A. </t>
  </si>
  <si>
    <t xml:space="preserve">Propuerto S.A. </t>
  </si>
  <si>
    <t xml:space="preserve">Sociedad Administradora Portuaria Puerto Berrío S.A. </t>
  </si>
  <si>
    <t>Sociedad Colombiana de Transporte Ferroviario S.A.</t>
  </si>
  <si>
    <t>Sociedad Portuaria Bocas de Ceniza S.A.</t>
  </si>
  <si>
    <t>Sociedad Portuaria de Barrancabermeja S.A.</t>
  </si>
  <si>
    <t xml:space="preserve">Sociedad Portuaria de Puerto Berrío S.A. </t>
  </si>
  <si>
    <t>Sociedad Portuaria de Tamalameque S.A.</t>
  </si>
  <si>
    <t>Sociedad Portuaria Puerto de Buenavista S.A.</t>
  </si>
  <si>
    <t>Sociedad Portuaria Regional Barranquilla S.A.</t>
  </si>
  <si>
    <t>Sociedad Portuaria Río Grande S.A.</t>
  </si>
  <si>
    <t>Sociedad Promotora Puerto Industrial Aguadulce S.A.</t>
  </si>
  <si>
    <t xml:space="preserve">Sucroal S.A. </t>
  </si>
  <si>
    <t>Tableros y Maderas de Caldas S.A.</t>
  </si>
  <si>
    <t>Termosur S.A. E.S.P.</t>
  </si>
  <si>
    <t>Transoccidente S.A. E.S.P</t>
  </si>
  <si>
    <t>Triple A S.A. E.S.P.</t>
  </si>
  <si>
    <t>Distribuidora Colombiana de Cementos Ltda</t>
  </si>
  <si>
    <t>Servigranel</t>
  </si>
  <si>
    <t>Transmarítima del Caribe Ltda</t>
  </si>
  <si>
    <t>Transportes Elman Ltda.</t>
  </si>
  <si>
    <t>control</t>
  </si>
  <si>
    <t>Grupo Éxito</t>
  </si>
  <si>
    <t>Evaluación</t>
  </si>
  <si>
    <t>Ubicación</t>
  </si>
  <si>
    <t>Información a revelar</t>
  </si>
  <si>
    <t xml:space="preserve">Referencia </t>
  </si>
  <si>
    <t>NIC 24</t>
  </si>
  <si>
    <t>%</t>
  </si>
  <si>
    <t>NIC 27</t>
  </si>
  <si>
    <t>NIIF 12</t>
  </si>
  <si>
    <t>Total</t>
  </si>
  <si>
    <t>NIC  24 P.13</t>
  </si>
  <si>
    <t>Todas las entidades deberán revelar las relaciones entre una controladora y sus subsidiarias independientemente de si ha habido transacciones entre ellas. Una entidad revelará el nombre de su controladora y, si fuera diferente, el de la parte controladora última. Si ni la controladora de la entidad ni la parte controladora última elaborasen estados financieros consolidados disponibles para uso público, se revelará también  el nombre de la siguiente controladora más alta que lo haga.</t>
  </si>
  <si>
    <t>N18EFC N19EFS</t>
  </si>
  <si>
    <t>N/A N/P</t>
  </si>
  <si>
    <t>NIC  24 P.14</t>
  </si>
  <si>
    <t>Resultará apropiado revelar las relaciones entre partes relacionadas cuando exista control, con independencia de que se hayan producido o no transacciones entre las partes relacionadas.</t>
  </si>
  <si>
    <t>N1EFC</t>
  </si>
  <si>
    <t>NIC  24 P.17</t>
  </si>
  <si>
    <t>Una entidad revelará las remuneraciones del personal clave de la gerencia en total y para cada una de las siguientes categorías: (a) beneficios a los empleados a corto plazo; (b) beneficios post-empleo; (c) otros beneficios a largo plazo; (d) beneficios por terminación; y (e) pagos basados en acciones.</t>
  </si>
  <si>
    <t>N1EFC N26EFS</t>
  </si>
  <si>
    <t>NIC  24 P.18</t>
  </si>
  <si>
    <t>Si una entidad ha tenido transacciones con partes relacionadas durante los periodos cubieros por los estados financieros, ésta revelará la naturaleza de la relación con la parte relacionada, así como la información sobre las transacciones y saldos pendientes, incluyendo compromisos, que sea necesaria para que los usuarios comprendan el efecto potencial de la relación sobre los estados financieros. Como mínimo la información a revelar inclirá : (a) El importe de las transacciones; (b) el importe de los saldos pendientes, incluyendo compromisos, y: (i) sus plazos y condiciones, incluyendo si están garantizados, así como la naturaleza de la contraprestación fijada para su liquidación; y (ii) detalles de cualquier garantía otorgada o recibida; (c) estimaciones por deudas de dudoso cobro relativas a importes incluidos en los saldos pendientes; y (d) el gasto reconocido durante el período relativo a las deudas incobrables o de dudoso cobro, procedentes de partes relacionadas. De acuerdo al párrafo 19, esta información se presentará por separado para cada una de las siguientes categorías: (a) la controladora, (b) entidades con control conjunto o influencia significativa sobre la entidad; (c) subsidiarias; (d) asociadas; (e)negocios conjuntos en los que la entidad es un participante en el negocio conjunto; (f) personal clave de la gerencia de la entidad o de su controladora; y (g) otras partes relacionadas.</t>
  </si>
  <si>
    <t>N13EFC N26EFS</t>
  </si>
  <si>
    <t>NIC  24 P.20</t>
  </si>
  <si>
    <t>La clasificación de los importes de las cuentas por pagar y por cobrar de partes relacionadas, según las diferentes categorías requeridas por el párrafo 19.</t>
  </si>
  <si>
    <t>N26EFS</t>
  </si>
  <si>
    <t>NIC  24 P.22</t>
  </si>
  <si>
    <t>La participación de una controladora o de una subsidiaria en un plan de beneficios definidos donde se comparta el riesgo entre las entidades del grupo.</t>
  </si>
  <si>
    <t>NIC  24 P.23</t>
  </si>
  <si>
    <t>Se revelará información de que las transacciones realizadas entre partes relacionadas se han llevado a cabo en condiciones de equivalencia a las de transacciones con independencia mutua entre las partes, sólo si dichas condiciones pueden ser justificadas.</t>
  </si>
  <si>
    <t>NIC  24 P.24</t>
  </si>
  <si>
    <t>Las partidas de naturaleza similar pueden revelarse en total, a menos que su revelación por separado sea necesaria para comprender los efectos de las transacciones entre partes relacionadas en los estados financieros de la entidad.</t>
  </si>
  <si>
    <t>NIC 24 P. 25</t>
  </si>
  <si>
    <t>Una entidad que informa está exenta de los requerimientos de información a revelar del párrafo 18 en relación con transacciones entre partes relacionadas y saldos pendientes, incluyendo compromisos, con : (a) un gobierno que tiene control, o control conjunto o influencia significativa sobre la entidad que informa; y (b) otra entidad que sea una parte relacionada, porque el mismo gobierno tiene control, o control conjunto o influencia significativa tanto sobre  la entidad que informa como sobre la otra entidad.</t>
  </si>
  <si>
    <t>NIC 24 P. 26</t>
  </si>
  <si>
    <t>Si una entidad que informa aplica la exención del párrafo 25, revelará la siguiente información sobre las transacciones y saldos pendientes relacionados a los que hace referencia el párrafo 25; (a) el nombre del gobierno y la naturaleza de su relación con la entidad que informa (es decir control, control conjunto o influencia significativa); (b) la siguiente información con suficiente detalle para permitir a los usuarios de los estados financieros de la entidad entender el efecto de las transacciones entre partes relacionadas en sus estados financieros: (i) la naturaleza e importe de cada transacción individualmente significativa; y (ii) para otras transacciones que sean significativas de forma colectiva, pero no individual, una indicación cualitativa o cuantitativa de su alcance. Los tipos de transacciones incluyen los enumerados en el 21.</t>
  </si>
  <si>
    <t>NIC 27 P. 16</t>
  </si>
  <si>
    <t>Cuando una controladora, opte por no elaborar estados financieros consolidados y en su lugar prepare estados financieros separados, revelará en esos estados financieros separados:(a) El hecho de que los estados financieros son estados financieros separados; que se ha usado la exención que permite no consolidar; el nombre y domicilio principal donde desarrolle sus actividades (y país donde está constituida, si fuera diferente) la entidad que elaboró y produjo los estados financieros consolidados para uso público, que cumplen con las Normas Internacionales de Información Financiera; y la dirección donde se pueden obtener esos estados financieros consolidados. (b) Una lista de inversiones significativas en subsidiarias, negocios conjuntos y asociadas, incluyendo: (i) El nombre de las participadas. (ii) El domicilio principal donde realizan sus actividades las participadas (y país donde están constituidas, si fuera diferente).(iii) Su proporción de participación mantenida en la propiedad de las participadas (y su proporción en los derechos de voto, si fuera diferente). (c) Una descripción del método utilizado para contabilizar las inversiones incluidas en la lista en el apartado (b). Cuando una entidad de inversión que es una controladora (distinta de una controladora contemplada por el párrafo 16) prepare, de acuerdo con el párrafo 8A, estados financieros separados como sus únicos estados financieros, revelará este hecho. La entidad de inversión presentará también la información a revelar relativa a las entidades de inversión requerida por la NIIF 12 Información a Revelar sobre Participaciones en Otras Entidades.</t>
  </si>
  <si>
    <t>NIC 27 P. 17</t>
  </si>
  <si>
    <t>Cuando una controladora (distinta de una controladora contemplada en los párrafos 16 y 16A) o un inversor con control conjunto en una participada, o con influencia significativa sobre ésta, elabore estados financieros separados, la controladora o inversor identificará los estados financieros elaborados de acuerdo con la NIIF 10, la NIIF 11 o la NIC 28 (modificada en 2011) con los que se relacionan. La controladora o inversor revelará también en sus estados financieros separados: (a) El hecho de que se trata de estados financieros separados y las razones por las que se han preparado, en caso de que no fueran requeridos por estatuto. (b) Una lista de inversiones significativas en subsidiarias, negocios conjuntos y asociadas, incluyendo: (i) El nombre de las participadas. (ii) El domicilio principal donde realizan sus actividades las participadas (y país donde están constituidas, si fuera diferente). (iii) Su proporción de participación mantenida en la propiedad de las participadas (y su proporción en los derechos de voto, si fuera diferente). (c) Una descripción del método utilizado para contabilizar las inversiones incluidas en la lista en el apartado (b).</t>
  </si>
  <si>
    <t>N2EFS N6EFS</t>
  </si>
  <si>
    <t>NIIF 12 P.7</t>
  </si>
  <si>
    <t>Una entidad revelará información sobre los juicios y supuestos significativos realizados (y cambios en esos juicios y supuestos) para determinar: (a) que tiene el control de otra entidad, es decir, una participada como se describe en los párrafos 5 y 6 de la NIIF 10 Estados Financieros Consolidados; (b) que tiene el control conjunto de un acuerdo o influencia significativa sobre otra entidad; y (c) el tipo de acuerdo conjunto (es decir, operación conjunta o negocio conjunto) cuando el acuerdo ha sido estructurado a través de un vehículo separado.</t>
  </si>
  <si>
    <t>NIIF 12 P.9</t>
  </si>
  <si>
    <t xml:space="preserve">Para cumplir con el párrafo 7, una entidad revelará, por ejemplo, los juicios y supuestos significativos realizados para determinar que: (a) No controla otra entidad aún cuando mantenga más de la mitad de los derechos de voto de ésta. (b) Controla otra entidad aún cuando mantenga menos de la mitad de los derechos de voto de ésta. (c) Es un agente o un principal (véanse los párrafos B58 a B72 de la NIIF 10).(d) No tiene influencia significativa aún cuando mantengan el 20 por ciento o más de los derechos de voto de otra entidad. (e) Tiene influencia significativa aún cuando mantenga menos del 20 por ciento de los derechos de voto de otra entidad. </t>
  </si>
  <si>
    <t>NIIF 12 P.11</t>
  </si>
  <si>
    <t xml:space="preserve">Cuando los estados financieros de una subsidiaria utilizados para la elaboración de los estados financieros consolidados son a una fecha o para un periodo que es diferente del de los estados financieros consolidados (véanse los párrafos B92 y B93 de la NIIF 10), una entidad revelará: (a) la fecha del final del periodo sobre el que se informa de los estados financieros de esa subsidiaria; y (b) la razón de utilizar una fecha o periodo diferente. 
</t>
  </si>
  <si>
    <t>N2EFC</t>
  </si>
  <si>
    <t>NIIF 12 P.12</t>
  </si>
  <si>
    <t>Una entidad revelará para cada una de sus subsidiarias que tienen participaciones no controladoras que son significativas para la entidad que informa: (a) El nombre de la subsidiaria. (b) El domicilio principal donde desarrolle las actividades la subsidiaria (y país donde está constituida, si fuera diferente). (c) La proporción de participaciones en la propiedad mantenida por las participaciones no controladoras. (d) La proporción de derechos de voto mantenida por las participaciones no controladoras, si fuera diferente de la proporción de las participaciones mantenidas en la propiedad. (e) El resultado del periodo asignado a las participaciones no controladoras de la subsidiaria durante el periodo sobre el que se informa. (f) Las participaciones no controladoras acumuladas de la subsidiaria al final del periodo sobre el que se informa. (g) Información financiera resumida sobre la subsidiaria (véase el párrafo B10).</t>
  </si>
  <si>
    <t>NIIF 12 P.13</t>
  </si>
  <si>
    <t xml:space="preserve">Una entidad revelará: (a) Restricciones significativas (por ejemplo, restricciones estatutarias, contractuales y regulatorias) sobre su capacidad para acceder o utilizar los activos y liquidar los pasivos del grupo, tales como: (i) Aquellos que restringen la capacidad de una controladora y sus subsidiarias para transferir, o recibir, efectivo u otros activos a otras entidades dentro del grupo. (ii) Garantías u otros requerimientos que pueden restringir los dividendos y otras distribuciones de capital a pagar, o préstamos y anticipos a realizar o devolver a, o desde, otras entidades dentro del grupo. (b) La naturaleza y medida en que los derechos protectores de las participaciones no controladoras pueden restringir significativamente la capacidad de la entidad para acceder o utilizar los activos y liquidar los pasivos del grupo (tales como cuando una controladora está obligada a liquidar pasivos de una subsidiaria antes de liquidar sus propios pasivos, o se requiere la aprobación de participaciones no controladoras para acceder a los activos o liquidar los pasivos de una subsidiaria). (c) El importe en libros de los estados financieros consolidados de los activos y pasivos a los que se aplican esas restricciones. </t>
  </si>
  <si>
    <t>N6EFC</t>
  </si>
  <si>
    <t>NIIF 12 P.14</t>
  </si>
  <si>
    <t>Una entidad revelará las cláusulas de los acuerdos contractuales que podrían requerir que la controladora o sus subsidiarias proporcionen apoyo financiero a una entidad estructurada consolidada, incluyendo sucesos y circunstancias que podrían exponer a la entidad que informa a una pérdida (por ejemplo acuerdos de liquidez o cláusulas de compensación por variación en la calificación crediticia asociados con obligaciones de comprar activos de la entidad estructurada o proporcionar apoyo financiero).</t>
  </si>
  <si>
    <t>NIIF 12 P.15</t>
  </si>
  <si>
    <t>Si durante el periodo sobre el que se informa una controladora o cualquiera de sus subsidiarias ha proporcionado, sin tener una obligación contractual de hacerlo, apoyo financiero o de otro tipo a una entidad estructurada consolidada (por ejemplo, comprar activos de la entidad estructurada o instrumentos emitidos por ésta), la entidad revelará: (a) el tipo e importe del apoyo proporcionado, incluyendo situaciones en las que la controladora o sus subsidiarias ayudó a la entidad estructurada a obtener apoyo financiero; y (b) las razones para proporcionar el apoyo.</t>
  </si>
  <si>
    <t>N20.2EFS</t>
  </si>
  <si>
    <t>NIIF 12 P.16</t>
  </si>
  <si>
    <t xml:space="preserve">Si durante el periodo sobre el que se informa una controladora o cualquiera de sus subsidiarias ha proporcionado, sin tener obligación contractual de hacerlo, apoyo financiero o de otro tipo a una entidad estructurada no consolidada con anterioridad y esa prestación de apoyo da lugar a que la entidad controle la entidad estructurada, la entidad revelará una explicación de los factores relevantes para llegar a esa decisión.
</t>
  </si>
  <si>
    <t>NIIF 12 P.17</t>
  </si>
  <si>
    <t>Una entidad revelará los propósitos presentes para proporcionar apoyo financiero o de otro tipo a una entidad estructurada consolidada, incluyendo las intenciones de ayudar a la entidad estructurada a obtener apoyo financiero.</t>
  </si>
  <si>
    <t>NIIF 12 P.18</t>
  </si>
  <si>
    <t xml:space="preserve">Una entidad presentará un cuadro que muestre los efectos en el patrimonio atribuible a los propietarios de la controladora de los cambios en su participación en la propiedad de una subsidiaria que no den lugar a pérdida de control. </t>
  </si>
  <si>
    <t>NIIF 12 P.19</t>
  </si>
  <si>
    <t xml:space="preserve">Una entidad revelará las ganancias o pérdidas, si las hubiera, calculadas de acuerdo con el párrafo 25 de la NIIF 10, y: (a) la parte de esa ganancia o pérdida atribuible a la edición de cualquier inversión conservada en la antigua subsidiaria por su valor razonable en la fecha en la que pierda el control; y (b) la partida, o partidas, en el resultado del periodo en las que se reconoce la ganancia o pérdida (si no se presenta por separado).
</t>
  </si>
  <si>
    <t>NIIF 12 P.21</t>
  </si>
  <si>
    <t xml:space="preserve">Una entidad revelará: (a) para cada acuerdo conjunto y asociada que sea significativo para la entidad que informa: (i) El nombre del acuerdo conjunto o asociada. (ii) La naturaleza de la relación de la entidad que informa con el acuerdo conjunto o asociada (mediante, por ejemplo, la descripción de la naturaleza de las actividades del acuerdo conjunto o asociada y si son estratégicos para las actividades de la entidad). (iii) el domicilio principal donde el acuerdo conjunto o asociada desarrolle las actividades (y país donde está constituida, si fuera diferente del domicilio principal donde desarrolle las actividades). (iv) La proporción de participación en la propiedad, o la parte con que participa, mantenida por la entidad y, si fuera diferente, la proporción de derechos de voto mantenida (si fuera aplicable). (b) Para cada negocio conjunto y asociada que sea significativo para la entidad que informa: (i) Si la inversión en el negocio conjunto o asociada se mide utilizando el método de la participación o al valor razonable. (ii) nformación financiera resumida sobre el negocio conjunto o asociada como se especifica en los párrafos B12 y B13. (iii) Si el negocio conjunto o asociada se contabiliza utilizando el método de la participación, el valor razonable o su inversión en el negocio conjunto o asociada, si existe un precio de mercado cotizado para la inversión. (c) Información financiera como se especifica en el párrafo B16 sobre las inversiones de la entidad en negocios conjuntos y asociadas que no son individualmente significativas: (i) de forma agregada para todos los negocios conjuntos que no son significativos de forma individual y, por separado; (ii) de forma agregada para todas las asociadas que no son significativas de forma individual.
</t>
  </si>
  <si>
    <t>N1EFC N6EFS</t>
  </si>
  <si>
    <t>NIIF 12 P.22</t>
  </si>
  <si>
    <t xml:space="preserve">Una entidad revelará también: (a) La naturaleza y alcance de las restricciones significativas (por ejemplo procedentes de acuerdos de préstamo, requerimientos regulatorios o acuerdos contractuales entre inversores con control conjunto de un negocio conjunto o una asociada o influencia significativa sobre ésta) sobre la capacidad de los negocios conjuntos o asociadas de transferir fondos a la entidad en forma de dividendos en efectivo, o reembolso de préstamos o anticipos realizados por la entidad. (b) Cuando los estados financieros de un negocio conjunto o asociada utilizados para aplicar el método de la participación están referidos a una fecha o un periodo que es diferente del de la entidad. (i) La fecha del final del periodo sobre el que se informa de los estados financieros de ese negocio conjunto o asociada; y (ii) la razón de utilizar una fecha o periodo diferente. (c) La parte no reconocida en las pérdidas de un negocio conjunto o asociada, tanto para el periodo sobre el que se informa como de forma acumulada, si la entidad ha dejado de reconocer su parte de las pérdidas de un negocio conjunto o asociada al aplicar el método de la participación.
</t>
  </si>
  <si>
    <t>NIIF 12 P.23</t>
  </si>
  <si>
    <t xml:space="preserve">Una entidad revelará: (a) Los compromisos que tiene relativos a sus negocios conjuntos por separado de los otros compromisos como se especifica en los párrafos B18 a B20. (b) Los pasivos contingentes incurridos en relación con sus participaciones en negocios conjuntos o asociadas (incluyendo su participación en pasivos contingentes incurridos conjuntamente con otros inversores con control conjunto de los negocios conjuntos o asociadas o influencia significativa sobre éstos), de forma separada de los otros pasivos contingentes, de acuerdo con la NIC 37 Provisiones, Pasivos Contingentes y Activos Contingentes, a menos que la probabilidad de pérdida sea remota.
</t>
  </si>
  <si>
    <t>NIIF 12 P.26</t>
  </si>
  <si>
    <t xml:space="preserve">Una entidad revelará información cuantitativa y cualitativa sobre sus participaciones en entidades estructuradas no consolidadas, que incluye, pero no se limita a, la naturaleza, propósito, tamaño y actividades de la entidad estructurada y la forma en que ésta se financia. 
</t>
  </si>
  <si>
    <t>NIIF 12 P.27</t>
  </si>
  <si>
    <t xml:space="preserve">Si una entidad ha patrocinado una entidad estructurada no consolidada para la que no se proporciona la información requerida por el párrafo 29 (por ejemplo, porque no tiene una participación en la entidad en la fecha de presentación), la entidad revelará: (a) la forma en que ha determinado las entidades estructuradas que ha patrocinado; (b) los ingresos procedentes de esas entidades estructuradas durante el periodo sobre el que se informa, incluyendo una descripción de los tipos de ingreso presentados; y (c) el importe en libros (en el momento de la transferencia) de todos los activos transferidos a esas entidades estructuradas durante el periodo sobre el que se informa.
</t>
  </si>
  <si>
    <t>NIIF 12 P.28</t>
  </si>
  <si>
    <t xml:space="preserve">Una entidad presentará la información del párrafo 27(b) y (c) en formato de tabla, a menos que otro formato sea más apropiado, y clasificará sus actividades de patrocinio en las categorías correspondientes (véanse los párrafos B2 a B6). </t>
  </si>
  <si>
    <t>NIIF 12 P.29</t>
  </si>
  <si>
    <t>Una entidad revelará en forma de tabla, a menos que otro formato sea más apropiado, un resumen de: (a) El importe en libros de los activos y pasivos reconocidos en sus estados financieros relativos a sus participaciones en entidades estructuradas no consolidadas. (b) Las partidas en el estado de situación financiera en las que están reconocidos esos activos y pasivos. (c) El importe que mejor representa la exposición máxima de la entidad a pérdidas procedentes de sus participaciones en entidades estructuradas no consolidadas, incluyendo la forma en que se determina la máxima exposición a pérdidas. Si una entidad no puede cuantificar su exposición máxima a pérdidas procedentes de sus participaciones en entidades estructuradas no consolidadas, revelará ese hecho y las razones. (d) Una comparación de los importes en libros de los activos y pasivos de la entidad que relacionan sus participaciones en entidades estructuradas no consolidadas y la exposición máxima de la entidad a pérdidas procedentes de esas entidades.</t>
  </si>
  <si>
    <t>NIIF 12 P.30</t>
  </si>
  <si>
    <t xml:space="preserve">Si durante el periodo sobre el que se informa una entidad ha proporcionado, sin tener una obligación contractual de hacerlo, apoyo financiero o de otro tipo a una entidad estructurada no consolidada en la que tenía con anterioridad o tiene actualmente una participación (por ejemplo, comprar activos de la entidad estructurada o instrumentos emitidos por ésta), la entidad revelará: (a) el tipo e importe de apoyo proporcionado, incluyendo situaciones en las que la entidad ayudó a la entidad estructurada a obtener apoyo financiero; y (b) las razones para proporcionar el apoyo.
</t>
  </si>
  <si>
    <t>NIIF 12 P.31</t>
  </si>
  <si>
    <t>Una entidad revelará los propósitos presentes de proporcionar apoyo financiero o de otro tipo a una entidad estructurada no consolidada, incluyendo las intenciones de ayudar a la entidad estructurada a obtener apoyo financiero.</t>
  </si>
  <si>
    <t>N17EFC</t>
  </si>
  <si>
    <t>N29EFC N26EFS</t>
  </si>
  <si>
    <t>N1EFS N4EFS</t>
  </si>
  <si>
    <t>N2EFC N2EFS</t>
  </si>
  <si>
    <t>N4EFS</t>
  </si>
  <si>
    <t>N8EFC N4EFS</t>
  </si>
  <si>
    <t>Grupo Aval</t>
  </si>
  <si>
    <t>Grupo Suramericana</t>
  </si>
  <si>
    <t>N1EFC N21EFS</t>
  </si>
  <si>
    <t>N5EFS</t>
  </si>
  <si>
    <t>N2EFS</t>
  </si>
  <si>
    <t>Ecopetrol S.A.</t>
  </si>
  <si>
    <t>X</t>
  </si>
  <si>
    <t>Cementos Argos</t>
  </si>
  <si>
    <t>N1EFC N2EFS</t>
  </si>
  <si>
    <t>N27EFC N24EFS</t>
  </si>
  <si>
    <t>N27EFC</t>
  </si>
  <si>
    <t>N2EFS N7EFS</t>
  </si>
  <si>
    <t>N8EFC N7EFS</t>
  </si>
  <si>
    <t>N8EFS</t>
  </si>
  <si>
    <t>N8EFC</t>
  </si>
  <si>
    <t>Sociedades Bolivar</t>
  </si>
  <si>
    <t>Cálculo de patrimonio controlado y no controlado</t>
  </si>
  <si>
    <t>Resultados Netos</t>
  </si>
  <si>
    <t>Interés Minoritario en resultados</t>
  </si>
  <si>
    <t>% Interés Minoritario en resultados</t>
  </si>
  <si>
    <t>Rentabilidad del Patrimonio COLGAAP</t>
  </si>
  <si>
    <t>Rentabilidad del Patrimonio NIIF</t>
  </si>
  <si>
    <t>Nivel de Apalancamiento COLGAAP</t>
  </si>
  <si>
    <t>Nivel de Apalancamiento NIIF</t>
  </si>
  <si>
    <t>Patrimonio Controlado</t>
  </si>
  <si>
    <t>Patrimonio no  Controlado</t>
  </si>
  <si>
    <t>Patrimonio no controlado</t>
  </si>
  <si>
    <t>% resultados no controlados</t>
  </si>
  <si>
    <t>CLASIFICACIÓN ACTUAL DE LA INVERSIÓN</t>
  </si>
  <si>
    <t>TRATAMIENTO CONTABLE  ACTUAL APLICADO SEGÚN TIPO DE INVERSIÓN</t>
  </si>
  <si>
    <t>CLASIFICACIÓN DE LA INVERSIÓN SEGÚN REGULACIÓN COOLGAP (DEBER SER)</t>
  </si>
  <si>
    <t>TRATAMIENTO CONTABLE  QUE DEBE SER APLICADO (COOLGAP)</t>
  </si>
  <si>
    <t>CLASIFICACIÓN DE LA INVERSIÓN SEGÚN REGULACIÓN IFRS (DEBER SER)</t>
  </si>
  <si>
    <t>TRATAMIENTO CONTABLE  QUE DEBE SER APLICADO (IFRS)</t>
  </si>
  <si>
    <t>MP y consolidación</t>
  </si>
  <si>
    <t>Consolidación</t>
  </si>
  <si>
    <t>Metodo de Participación</t>
  </si>
  <si>
    <t>Costo o Valor razonable</t>
  </si>
  <si>
    <t>TOTAL DE ACUERDO AL TIPO DE INVERSION</t>
  </si>
  <si>
    <t>TOTAL POR GRUPO</t>
  </si>
  <si>
    <t>TIPO INVERSIÓN</t>
  </si>
  <si>
    <t>PARTICIPACIÓN</t>
  </si>
  <si>
    <t>DE</t>
  </si>
  <si>
    <t>A</t>
  </si>
  <si>
    <t>Reconocimiento de las inversiones de acuerdo al porcentaje de participación-Terminos Absolutos</t>
  </si>
  <si>
    <t>Reconocimiento de las inversiones de acuerdo al porcentaje de participación-Terminos porcentuales</t>
  </si>
  <si>
    <t>Descripción muestra según el tipo de inversión mantenida y porcentaje de participación en la misma.</t>
  </si>
  <si>
    <t>Tipo de inversión según politica de reconocimiento actual aplicada por cada grupo.</t>
  </si>
  <si>
    <t>Descripción muestra según el tipo de Inversión bajo IFRS.</t>
  </si>
  <si>
    <t>Patrimonio controlado y no controlado</t>
  </si>
  <si>
    <t>Nivel de apalancamiento</t>
  </si>
  <si>
    <t>Rentabilidad del patrimonio</t>
  </si>
  <si>
    <t>Peso Interes minoritario en los resultados</t>
  </si>
  <si>
    <t>Muestra</t>
  </si>
  <si>
    <t>NEF</t>
  </si>
  <si>
    <t>Calificación</t>
  </si>
  <si>
    <t>N22EFC N32EFC</t>
  </si>
  <si>
    <t>N31EFC</t>
  </si>
  <si>
    <t>N22EFC</t>
  </si>
  <si>
    <t>NEFS</t>
  </si>
  <si>
    <t>N3EFC</t>
  </si>
  <si>
    <t xml:space="preserve"> N1EFC</t>
  </si>
  <si>
    <t xml:space="preserve"> N18EFC</t>
  </si>
  <si>
    <t>N1EFC N4EFC</t>
  </si>
  <si>
    <t>N5EFC N16EFC</t>
  </si>
  <si>
    <t>N4EFC</t>
  </si>
  <si>
    <t>N6EFS N17EFS</t>
  </si>
  <si>
    <t>N8EF N9EFS N10EFS</t>
  </si>
  <si>
    <t>N4EFC N15EFC</t>
  </si>
  <si>
    <t>N9EFC N3EFC</t>
  </si>
  <si>
    <t>N18EFC</t>
  </si>
  <si>
    <t>N34EFC</t>
  </si>
  <si>
    <t>N32EFC</t>
  </si>
  <si>
    <t>N8EFC N17EFC</t>
  </si>
  <si>
    <t>N1EFC N32EFC</t>
  </si>
  <si>
    <t>Información Suplementaria.</t>
  </si>
  <si>
    <t>N30EFC</t>
  </si>
  <si>
    <t>N9EFC</t>
  </si>
  <si>
    <t>Nro de Participadas</t>
  </si>
  <si>
    <t>Generación, transmisión, distribución y comercialización de energía.</t>
  </si>
  <si>
    <t>Servicios públicos domiciliarios y generación de  energia eléctrica</t>
  </si>
  <si>
    <t>Desarrollo de actividades comerciales o industriales correspondientes o relacionadas con la exploración, explotación, refinación, transporte, almacenamiento, distribución y comercialización de hidrocarburos, sus derivados y productos.</t>
  </si>
  <si>
    <t>Compra y venta de títulos valores emitidos por entidades financieras y mercantiles.</t>
  </si>
  <si>
    <t>Proyectos de infraestructura (Transporte de Energía Eléctrica, Transporte de Telecomunicaciones, Concesiones Viales y Gestión Inteligente de Sistemas de Tiempo Real.)</t>
  </si>
  <si>
    <t>Explotación de la industria del cemento, la producción de mezclas de concreto y de cualesquiera otros materiales o artículos a base de cemento, cal o arcilla.</t>
  </si>
  <si>
    <t>ECOPETROL</t>
  </si>
  <si>
    <t>GRUPO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</si>
</sst>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_(* #,##0_);_(* \(#,##0\);_(* &quot;-&quot;??_);_(@_)"/>
    <numFmt numFmtId="166" formatCode="0.000"/>
    <numFmt numFmtId="167" formatCode="0.0%"/>
  </numFmts>
  <fonts count="10"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0"/>
      <color theme="1"/>
      <name val="Arial"/>
      <family val="2"/>
    </font>
    <font>
      <b/>
      <sz val="12"/>
      <color theme="1"/>
      <name val="Arial"/>
      <family val="2"/>
    </font>
    <font>
      <sz val="12"/>
      <color theme="1"/>
      <name val="Arial"/>
      <family val="2"/>
    </font>
  </fonts>
  <fills count="7">
    <fill>
      <patternFill patternType="none"/>
    </fill>
    <fill>
      <patternFill patternType="gray125"/>
    </fill>
    <fill>
      <patternFill patternType="solid">
        <fgColor rgb="FF08AC9C"/>
        <bgColor indexed="64"/>
      </patternFill>
    </fill>
    <fill>
      <patternFill patternType="solid">
        <fgColor rgb="FFCFF9F8"/>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66">
    <border>
      <left/>
      <right/>
      <top/>
      <bottom/>
      <diagonal/>
    </border>
    <border>
      <left style="medium">
        <color rgb="FF08AC9C"/>
      </left>
      <right/>
      <top/>
      <bottom style="medium">
        <color rgb="FF08AC9C"/>
      </bottom>
      <diagonal/>
    </border>
    <border>
      <left style="medium">
        <color rgb="FF08AC9C"/>
      </left>
      <right/>
      <top style="medium">
        <color rgb="FF08AC9C"/>
      </top>
      <bottom style="medium">
        <color rgb="FF08AC9C"/>
      </bottom>
      <diagonal/>
    </border>
    <border>
      <left style="medium">
        <color rgb="FF08AC9C"/>
      </left>
      <right/>
      <top style="thin">
        <color rgb="FF08AC9C"/>
      </top>
      <bottom style="thin">
        <color rgb="FF08AC9C"/>
      </bottom>
      <diagonal/>
    </border>
    <border>
      <left/>
      <right/>
      <top/>
      <bottom style="thin">
        <color indexed="64"/>
      </bottom>
      <diagonal/>
    </border>
    <border>
      <left/>
      <right/>
      <top style="medium">
        <color rgb="FF08AC9C"/>
      </top>
      <bottom style="thin">
        <color indexed="64"/>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dashed">
        <color auto="1"/>
      </left>
      <right style="dashed">
        <color auto="1"/>
      </right>
      <top style="dashed">
        <color auto="1"/>
      </top>
      <bottom style="dashed">
        <color auto="1"/>
      </bottom>
      <diagonal/>
    </border>
    <border>
      <left style="medium">
        <color auto="1"/>
      </left>
      <right style="medium">
        <color auto="1"/>
      </right>
      <top style="medium">
        <color auto="1"/>
      </top>
      <bottom/>
      <diagonal/>
    </border>
    <border>
      <left/>
      <right style="thin">
        <color indexed="64"/>
      </right>
      <top style="thin">
        <color indexed="64"/>
      </top>
      <bottom style="thin">
        <color indexed="64"/>
      </bottom>
      <diagonal/>
    </border>
    <border>
      <left style="medium">
        <color rgb="FF08AC9C"/>
      </left>
      <right style="medium">
        <color rgb="FF08AC9C"/>
      </right>
      <top style="medium">
        <color rgb="FF08AC9C"/>
      </top>
      <bottom style="medium">
        <color rgb="FF08AC9C"/>
      </bottom>
      <diagonal/>
    </border>
    <border>
      <left style="medium">
        <color rgb="FF08AC9C"/>
      </left>
      <right style="medium">
        <color rgb="FF08AC9C"/>
      </right>
      <top style="medium">
        <color rgb="FF08AC9C"/>
      </top>
      <bottom/>
      <diagonal/>
    </border>
    <border>
      <left style="medium">
        <color rgb="FF08AC9C"/>
      </left>
      <right style="medium">
        <color rgb="FF08AC9C"/>
      </right>
      <top/>
      <bottom/>
      <diagonal/>
    </border>
    <border>
      <left style="medium">
        <color rgb="FF08AC9C"/>
      </left>
      <right style="medium">
        <color rgb="FF08AC9C"/>
      </right>
      <top/>
      <bottom style="medium">
        <color rgb="FF08AC9C"/>
      </bottom>
      <diagonal/>
    </border>
    <border>
      <left style="medium">
        <color rgb="FF08AC9C"/>
      </left>
      <right style="medium">
        <color rgb="FF08AC9C"/>
      </right>
      <top style="thin">
        <color rgb="FF08AC9C"/>
      </top>
      <bottom style="thin">
        <color rgb="FF08AC9C"/>
      </bottom>
      <diagonal/>
    </border>
    <border>
      <left style="medium">
        <color rgb="FF08AC9C"/>
      </left>
      <right style="medium">
        <color rgb="FF08AC9C"/>
      </right>
      <top/>
      <bottom style="thin">
        <color rgb="FF08AC9C"/>
      </bottom>
      <diagonal/>
    </border>
    <border>
      <left style="medium">
        <color rgb="FF08AC9C"/>
      </left>
      <right style="medium">
        <color rgb="FF08AC9C"/>
      </right>
      <top style="thin">
        <color rgb="FF08AC9C"/>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8AC9C"/>
      </left>
      <right/>
      <top style="medium">
        <color rgb="FF08AC9C"/>
      </top>
      <bottom/>
      <diagonal/>
    </border>
    <border>
      <left style="thin">
        <color rgb="FF08AC9C"/>
      </left>
      <right style="thin">
        <color rgb="FF08AC9C"/>
      </right>
      <top style="thin">
        <color rgb="FF08AC9C"/>
      </top>
      <bottom style="thin">
        <color rgb="FF08AC9C"/>
      </bottom>
      <diagonal/>
    </border>
    <border>
      <left style="medium">
        <color rgb="FF08AC9C"/>
      </left>
      <right style="thin">
        <color rgb="FF08AC9C"/>
      </right>
      <top style="thin">
        <color rgb="FF08AC9C"/>
      </top>
      <bottom style="thin">
        <color rgb="FF08AC9C"/>
      </bottom>
      <diagonal/>
    </border>
    <border>
      <left style="thin">
        <color rgb="FF08AC9C"/>
      </left>
      <right style="medium">
        <color rgb="FF08AC9C"/>
      </right>
      <top style="thin">
        <color rgb="FF08AC9C"/>
      </top>
      <bottom style="thin">
        <color rgb="FF08AC9C"/>
      </bottom>
      <diagonal/>
    </border>
    <border>
      <left style="medium">
        <color rgb="FF08AC9C"/>
      </left>
      <right style="thin">
        <color rgb="FF08AC9C"/>
      </right>
      <top style="thin">
        <color rgb="FF08AC9C"/>
      </top>
      <bottom style="medium">
        <color rgb="FF08AC9C"/>
      </bottom>
      <diagonal/>
    </border>
    <border>
      <left style="thin">
        <color rgb="FF08AC9C"/>
      </left>
      <right style="thin">
        <color rgb="FF08AC9C"/>
      </right>
      <top style="thin">
        <color rgb="FF08AC9C"/>
      </top>
      <bottom style="medium">
        <color rgb="FF08AC9C"/>
      </bottom>
      <diagonal/>
    </border>
    <border>
      <left style="thin">
        <color rgb="FF08AC9C"/>
      </left>
      <right style="medium">
        <color rgb="FF08AC9C"/>
      </right>
      <top style="thin">
        <color rgb="FF08AC9C"/>
      </top>
      <bottom style="medium">
        <color rgb="FF08AC9C"/>
      </bottom>
      <diagonal/>
    </border>
    <border>
      <left style="medium">
        <color rgb="FF08AC9C"/>
      </left>
      <right/>
      <top style="medium">
        <color rgb="FF08AC9C"/>
      </top>
      <bottom style="thin">
        <color indexed="64"/>
      </bottom>
      <diagonal/>
    </border>
    <border>
      <left/>
      <right style="medium">
        <color rgb="FF08AC9C"/>
      </right>
      <top style="medium">
        <color rgb="FF08AC9C"/>
      </top>
      <bottom style="thin">
        <color indexed="64"/>
      </bottom>
      <diagonal/>
    </border>
    <border>
      <left style="medium">
        <color auto="1"/>
      </left>
      <right/>
      <top style="medium">
        <color auto="1"/>
      </top>
      <bottom/>
      <diagonal/>
    </border>
    <border>
      <left style="dashed">
        <color auto="1"/>
      </left>
      <right style="dash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rgb="FF08AC9C"/>
      </top>
      <bottom style="thin">
        <color theme="0" tint="-0.14999847407452621"/>
      </bottom>
      <diagonal/>
    </border>
    <border>
      <left style="medium">
        <color indexed="64"/>
      </left>
      <right style="thin">
        <color indexed="64"/>
      </right>
      <top style="medium">
        <color indexed="64"/>
      </top>
      <bottom style="thin">
        <color indexed="64"/>
      </bottom>
      <diagonal/>
    </border>
    <border>
      <left style="thin">
        <color indexed="64"/>
      </left>
      <right style="thin">
        <color theme="0" tint="-0.249977111117893"/>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int="-0.14999847407452621"/>
      </top>
      <bottom style="thin">
        <color theme="0" tint="-0.14999847407452621"/>
      </bottom>
      <diagonal/>
    </border>
    <border>
      <left style="medium">
        <color indexed="64"/>
      </left>
      <right style="thin">
        <color theme="0" tint="-0.249977111117893"/>
      </right>
      <top/>
      <bottom style="thin">
        <color indexed="64"/>
      </bottom>
      <diagonal/>
    </border>
    <border>
      <left style="thin">
        <color indexed="64"/>
      </left>
      <right style="thin">
        <color theme="0" tint="-0.249977111117893"/>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249977111117893"/>
      </right>
      <top/>
      <bottom style="thin">
        <color indexed="64"/>
      </bottom>
      <diagonal/>
    </border>
    <border>
      <left style="medium">
        <color indexed="64"/>
      </left>
      <right style="thin">
        <color theme="0" tint="-0.249977111117893"/>
      </right>
      <top/>
      <bottom style="medium">
        <color indexed="64"/>
      </bottom>
      <diagonal/>
    </border>
    <border>
      <left style="thin">
        <color indexed="64"/>
      </left>
      <right style="thin">
        <color theme="0" tint="-0.249977111117893"/>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n">
        <color theme="0" tint="-0.1499984740745262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bottom style="medium">
        <color auto="1"/>
      </bottom>
      <diagonal/>
    </border>
    <border>
      <left style="thin">
        <color indexed="64"/>
      </left>
      <right style="thin">
        <color theme="0" tint="-0.249977111117893"/>
      </right>
      <top style="medium">
        <color indexed="64"/>
      </top>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210">
    <xf numFmtId="0" fontId="0" fillId="0" borderId="0" xfId="0"/>
    <xf numFmtId="0" fontId="0" fillId="0" borderId="0" xfId="0" applyBorder="1" applyAlignment="1"/>
    <xf numFmtId="0" fontId="0" fillId="0" borderId="0" xfId="0" applyFill="1" applyBorder="1" applyAlignment="1"/>
    <xf numFmtId="0" fontId="1" fillId="0" borderId="0" xfId="0" applyFont="1"/>
    <xf numFmtId="0" fontId="3" fillId="3" borderId="3" xfId="0" applyFont="1" applyFill="1" applyBorder="1" applyAlignment="1">
      <alignment horizontal="left"/>
    </xf>
    <xf numFmtId="0" fontId="3" fillId="3" borderId="1" xfId="0" applyFont="1" applyFill="1" applyBorder="1" applyAlignment="1">
      <alignment horizontal="left"/>
    </xf>
    <xf numFmtId="0" fontId="0" fillId="0" borderId="8" xfId="0" applyBorder="1"/>
    <xf numFmtId="10" fontId="0" fillId="0" borderId="8" xfId="1" applyNumberFormat="1" applyFont="1" applyBorder="1" applyAlignment="1">
      <alignment horizontal="right"/>
    </xf>
    <xf numFmtId="0" fontId="0" fillId="0" borderId="0" xfId="0" applyFont="1"/>
    <xf numFmtId="0" fontId="0" fillId="0" borderId="0" xfId="0"/>
    <xf numFmtId="0" fontId="1" fillId="0" borderId="0" xfId="0" applyFont="1"/>
    <xf numFmtId="0" fontId="0" fillId="0" borderId="0" xfId="0" applyBorder="1"/>
    <xf numFmtId="0" fontId="0" fillId="3" borderId="11" xfId="0" applyFill="1" applyBorder="1" applyAlignment="1"/>
    <xf numFmtId="9" fontId="0" fillId="3" borderId="11" xfId="1" applyFont="1" applyFill="1" applyBorder="1" applyAlignment="1"/>
    <xf numFmtId="9" fontId="0" fillId="0" borderId="15" xfId="0" applyNumberFormat="1" applyBorder="1" applyAlignment="1">
      <alignment horizontal="center" vertical="center"/>
    </xf>
    <xf numFmtId="0" fontId="0" fillId="0" borderId="0" xfId="0" applyBorder="1" applyAlignment="1">
      <alignment horizontal="center" vertical="center" wrapText="1"/>
    </xf>
    <xf numFmtId="0" fontId="0" fillId="0" borderId="18" xfId="0" applyBorder="1"/>
    <xf numFmtId="0" fontId="1" fillId="0" borderId="0" xfId="0" applyFont="1" applyBorder="1"/>
    <xf numFmtId="43" fontId="0" fillId="0" borderId="18" xfId="2" applyFont="1" applyBorder="1"/>
    <xf numFmtId="9" fontId="0" fillId="0" borderId="18" xfId="1" applyFont="1" applyBorder="1"/>
    <xf numFmtId="43" fontId="0" fillId="0" borderId="0" xfId="2" applyFont="1" applyBorder="1"/>
    <xf numFmtId="10" fontId="0" fillId="0" borderId="18" xfId="1" applyNumberFormat="1" applyFont="1" applyBorder="1"/>
    <xf numFmtId="0" fontId="0" fillId="4" borderId="0" xfId="0" applyFill="1"/>
    <xf numFmtId="0" fontId="2" fillId="2" borderId="2" xfId="0" applyFont="1" applyFill="1" applyBorder="1" applyAlignment="1">
      <alignment horizontal="left"/>
    </xf>
    <xf numFmtId="0" fontId="2" fillId="2" borderId="2" xfId="0" applyFont="1" applyFill="1" applyBorder="1" applyAlignment="1"/>
    <xf numFmtId="0" fontId="3" fillId="3" borderId="18" xfId="0" applyFont="1" applyFill="1" applyBorder="1" applyAlignment="1">
      <alignment horizontal="left"/>
    </xf>
    <xf numFmtId="0" fontId="0" fillId="0" borderId="0" xfId="0" applyFill="1"/>
    <xf numFmtId="10" fontId="0" fillId="0" borderId="0" xfId="0" applyNumberFormat="1"/>
    <xf numFmtId="165" fontId="0" fillId="0" borderId="18" xfId="2" applyNumberFormat="1" applyFont="1" applyBorder="1"/>
    <xf numFmtId="165" fontId="0" fillId="0" borderId="18" xfId="0" applyNumberFormat="1" applyBorder="1"/>
    <xf numFmtId="164" fontId="0" fillId="0" borderId="0" xfId="0" applyNumberFormat="1"/>
    <xf numFmtId="9" fontId="0" fillId="0" borderId="18" xfId="1" applyNumberFormat="1" applyFont="1" applyBorder="1"/>
    <xf numFmtId="0" fontId="0" fillId="0" borderId="0" xfId="0" applyAlignment="1">
      <alignment horizontal="center"/>
    </xf>
    <xf numFmtId="0" fontId="0" fillId="0" borderId="0" xfId="0" applyBorder="1" applyAlignment="1">
      <alignment horizontal="center" vertical="center"/>
    </xf>
    <xf numFmtId="0" fontId="0" fillId="4" borderId="18" xfId="0" applyFill="1" applyBorder="1" applyAlignment="1">
      <alignment horizontal="center" vertical="center" wrapText="1"/>
    </xf>
    <xf numFmtId="0" fontId="0" fillId="0" borderId="0" xfId="0" applyAlignment="1">
      <alignment wrapText="1"/>
    </xf>
    <xf numFmtId="4" fontId="0" fillId="0" borderId="18" xfId="0" applyNumberFormat="1" applyBorder="1"/>
    <xf numFmtId="166" fontId="0" fillId="0" borderId="18" xfId="0" applyNumberFormat="1" applyBorder="1"/>
    <xf numFmtId="9" fontId="0" fillId="0" borderId="18" xfId="0" applyNumberFormat="1" applyBorder="1"/>
    <xf numFmtId="10" fontId="0" fillId="0" borderId="0" xfId="1" applyNumberFormat="1" applyFont="1"/>
    <xf numFmtId="43" fontId="0" fillId="0" borderId="19" xfId="0" applyNumberFormat="1" applyFont="1" applyBorder="1" applyAlignment="1">
      <alignment horizontal="center"/>
    </xf>
    <xf numFmtId="10" fontId="4" fillId="0" borderId="18" xfId="1" applyNumberFormat="1" applyFont="1" applyBorder="1"/>
    <xf numFmtId="165" fontId="0" fillId="0" borderId="19" xfId="0" applyNumberFormat="1" applyFont="1" applyBorder="1" applyAlignment="1">
      <alignment horizontal="center"/>
    </xf>
    <xf numFmtId="0" fontId="2" fillId="2" borderId="29" xfId="0" applyFont="1" applyFill="1" applyBorder="1"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2" fillId="2" borderId="22"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4" borderId="0" xfId="0" applyFill="1" applyBorder="1" applyAlignment="1">
      <alignment horizontal="center" vertical="center"/>
    </xf>
    <xf numFmtId="0" fontId="0" fillId="4" borderId="0" xfId="0" applyFill="1" applyBorder="1" applyAlignment="1">
      <alignment horizontal="center" vertical="center" wrapText="1"/>
    </xf>
    <xf numFmtId="0" fontId="2" fillId="2" borderId="4" xfId="0" applyFont="1" applyFill="1" applyBorder="1" applyAlignment="1">
      <alignment horizontal="center" vertical="center"/>
    </xf>
    <xf numFmtId="3" fontId="0" fillId="2" borderId="21" xfId="0" applyNumberFormat="1" applyFill="1" applyBorder="1" applyAlignment="1">
      <alignment horizontal="center" vertical="center"/>
    </xf>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0" fillId="2" borderId="30" xfId="0" applyFill="1" applyBorder="1" applyAlignment="1">
      <alignment horizontal="center" vertical="center" wrapText="1"/>
    </xf>
    <xf numFmtId="3" fontId="0" fillId="4" borderId="18" xfId="0" applyNumberForma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Border="1" applyAlignment="1">
      <alignment horizontal="center" vertical="center"/>
    </xf>
    <xf numFmtId="0" fontId="1" fillId="2" borderId="18" xfId="0" applyFont="1" applyFill="1" applyBorder="1"/>
    <xf numFmtId="0" fontId="1" fillId="3" borderId="18" xfId="0" applyFont="1" applyFill="1" applyBorder="1"/>
    <xf numFmtId="10" fontId="1" fillId="3" borderId="18" xfId="1" applyNumberFormat="1" applyFont="1" applyFill="1" applyBorder="1"/>
    <xf numFmtId="0" fontId="1" fillId="3" borderId="19" xfId="0" applyFont="1" applyFill="1" applyBorder="1" applyAlignment="1">
      <alignment horizontal="center"/>
    </xf>
    <xf numFmtId="0" fontId="1" fillId="2" borderId="6" xfId="0" applyFont="1" applyFill="1" applyBorder="1" applyAlignment="1">
      <alignment horizontal="center" vertical="center" wrapText="1"/>
    </xf>
    <xf numFmtId="10" fontId="1" fillId="2" borderId="6" xfId="0" applyNumberFormat="1" applyFont="1" applyFill="1" applyBorder="1" applyAlignment="1">
      <alignment horizontal="center" vertical="center" wrapText="1"/>
    </xf>
    <xf numFmtId="0" fontId="0" fillId="0" borderId="8" xfId="1" applyNumberFormat="1" applyFont="1" applyBorder="1" applyAlignment="1">
      <alignment horizontal="right"/>
    </xf>
    <xf numFmtId="0" fontId="1" fillId="2" borderId="6" xfId="0" applyFont="1" applyFill="1" applyBorder="1"/>
    <xf numFmtId="10" fontId="0" fillId="0" borderId="32" xfId="1" applyNumberFormat="1" applyFont="1" applyFill="1" applyBorder="1" applyAlignment="1">
      <alignment horizontal="right"/>
    </xf>
    <xf numFmtId="0" fontId="0" fillId="0" borderId="0" xfId="0" applyAlignment="1">
      <alignment vertical="center"/>
    </xf>
    <xf numFmtId="0" fontId="1" fillId="0" borderId="0" xfId="0" applyFont="1" applyAlignment="1">
      <alignment horizontal="center" vertical="center"/>
    </xf>
    <xf numFmtId="0" fontId="0" fillId="0" borderId="36" xfId="0" applyBorder="1" applyAlignment="1">
      <alignment vertical="center"/>
    </xf>
    <xf numFmtId="0" fontId="0" fillId="0" borderId="36" xfId="0" applyBorder="1" applyAlignment="1">
      <alignment vertical="center" wrapText="1"/>
    </xf>
    <xf numFmtId="0" fontId="0" fillId="0" borderId="37" xfId="0" applyBorder="1" applyAlignment="1">
      <alignment horizontal="center" vertical="center"/>
    </xf>
    <xf numFmtId="0" fontId="0" fillId="0" borderId="38" xfId="0" applyBorder="1" applyAlignment="1">
      <alignment vertical="center"/>
    </xf>
    <xf numFmtId="9" fontId="0" fillId="0" borderId="39" xfId="1" applyFont="1" applyBorder="1" applyAlignment="1">
      <alignment vertical="center"/>
    </xf>
    <xf numFmtId="9" fontId="0" fillId="0" borderId="40" xfId="1" applyFont="1" applyBorder="1" applyAlignment="1">
      <alignment vertical="center"/>
    </xf>
    <xf numFmtId="0" fontId="0" fillId="0" borderId="41" xfId="0" applyBorder="1" applyAlignment="1">
      <alignment vertical="center"/>
    </xf>
    <xf numFmtId="0" fontId="0" fillId="0" borderId="41" xfId="0" applyBorder="1" applyAlignment="1">
      <alignment vertical="center" wrapText="1"/>
    </xf>
    <xf numFmtId="0" fontId="0" fillId="0" borderId="18" xfId="0" applyBorder="1" applyAlignment="1">
      <alignment vertical="center"/>
    </xf>
    <xf numFmtId="0" fontId="0" fillId="0" borderId="18" xfId="0" applyBorder="1" applyAlignment="1">
      <alignment horizontal="center" vertical="center" wrapText="1"/>
    </xf>
    <xf numFmtId="0" fontId="1" fillId="0" borderId="42" xfId="0" applyFont="1" applyBorder="1" applyAlignment="1">
      <alignment horizontal="center" vertical="center"/>
    </xf>
    <xf numFmtId="0" fontId="0" fillId="0" borderId="43" xfId="0" applyBorder="1" applyAlignment="1">
      <alignment vertical="center"/>
    </xf>
    <xf numFmtId="9" fontId="0" fillId="0" borderId="10" xfId="1" applyFont="1" applyBorder="1" applyAlignment="1">
      <alignment vertical="center"/>
    </xf>
    <xf numFmtId="9" fontId="0" fillId="0" borderId="44" xfId="1" applyFont="1" applyBorder="1" applyAlignment="1">
      <alignment vertical="center"/>
    </xf>
    <xf numFmtId="0" fontId="0" fillId="0" borderId="41" xfId="0" applyFill="1" applyBorder="1" applyAlignment="1">
      <alignment horizontal="left" vertical="center" wrapText="1"/>
    </xf>
    <xf numFmtId="0" fontId="0" fillId="0" borderId="45" xfId="0" applyBorder="1" applyAlignment="1">
      <alignment vertical="center"/>
    </xf>
    <xf numFmtId="0" fontId="0" fillId="0" borderId="18" xfId="0" applyFill="1" applyBorder="1" applyAlignment="1">
      <alignment horizontal="center" vertical="center" wrapText="1"/>
    </xf>
    <xf numFmtId="0" fontId="0" fillId="0" borderId="41" xfId="0" applyFill="1" applyBorder="1" applyAlignment="1">
      <alignment vertical="center" wrapText="1"/>
    </xf>
    <xf numFmtId="0" fontId="1" fillId="0" borderId="46" xfId="0" applyFont="1" applyBorder="1" applyAlignment="1">
      <alignment horizontal="center" vertical="center"/>
    </xf>
    <xf numFmtId="0" fontId="0" fillId="0" borderId="47" xfId="0" applyBorder="1" applyAlignment="1">
      <alignment vertical="center"/>
    </xf>
    <xf numFmtId="9" fontId="0" fillId="0" borderId="48" xfId="1" applyFont="1" applyBorder="1" applyAlignment="1">
      <alignment vertical="center"/>
    </xf>
    <xf numFmtId="9" fontId="0" fillId="0" borderId="49" xfId="1" applyFont="1" applyBorder="1" applyAlignment="1">
      <alignment vertical="center"/>
    </xf>
    <xf numFmtId="0" fontId="0" fillId="0" borderId="41" xfId="0" applyFill="1" applyBorder="1" applyAlignment="1">
      <alignment vertical="center"/>
    </xf>
    <xf numFmtId="0" fontId="0" fillId="0" borderId="18" xfId="0" applyBorder="1" applyAlignment="1">
      <alignment horizontal="center" vertical="center"/>
    </xf>
    <xf numFmtId="0" fontId="0" fillId="0" borderId="50" xfId="0" applyFill="1" applyBorder="1" applyAlignment="1">
      <alignment vertical="center"/>
    </xf>
    <xf numFmtId="0" fontId="0" fillId="0" borderId="18" xfId="0" applyFill="1" applyBorder="1" applyAlignment="1">
      <alignment horizontal="center" vertical="center"/>
    </xf>
    <xf numFmtId="0" fontId="5" fillId="0" borderId="0" xfId="0" applyFont="1" applyAlignment="1">
      <alignment horizontal="center"/>
    </xf>
    <xf numFmtId="0" fontId="6" fillId="0" borderId="7" xfId="0" applyFont="1" applyBorder="1" applyAlignment="1"/>
    <xf numFmtId="167" fontId="0" fillId="0" borderId="18" xfId="1" applyNumberFormat="1" applyFont="1" applyBorder="1"/>
    <xf numFmtId="167" fontId="0" fillId="0" borderId="0" xfId="1" applyNumberFormat="1" applyFont="1" applyAlignment="1">
      <alignment vertical="center"/>
    </xf>
    <xf numFmtId="167" fontId="1" fillId="0" borderId="0" xfId="1" applyNumberFormat="1" applyFont="1" applyAlignment="1">
      <alignment vertical="center"/>
    </xf>
    <xf numFmtId="167" fontId="0" fillId="0" borderId="0" xfId="1" applyNumberFormat="1" applyFont="1" applyBorder="1"/>
    <xf numFmtId="43" fontId="0" fillId="0" borderId="0" xfId="2" applyFont="1"/>
    <xf numFmtId="43" fontId="0" fillId="0" borderId="0" xfId="0" applyNumberFormat="1"/>
    <xf numFmtId="0" fontId="1" fillId="0" borderId="0" xfId="0" applyFont="1" applyFill="1" applyBorder="1"/>
    <xf numFmtId="0" fontId="1" fillId="0" borderId="0" xfId="0" applyFont="1" applyFill="1"/>
    <xf numFmtId="10" fontId="1" fillId="0" borderId="0" xfId="1" applyNumberFormat="1" applyFont="1" applyFill="1" applyBorder="1"/>
    <xf numFmtId="10" fontId="0" fillId="0" borderId="0" xfId="1" applyNumberFormat="1" applyFont="1" applyFill="1"/>
    <xf numFmtId="10" fontId="1" fillId="0" borderId="18" xfId="1" applyNumberFormat="1" applyFont="1" applyFill="1" applyBorder="1"/>
    <xf numFmtId="10" fontId="0" fillId="0" borderId="18" xfId="1" applyNumberFormat="1" applyFont="1" applyFill="1" applyBorder="1"/>
    <xf numFmtId="0" fontId="5" fillId="0" borderId="0" xfId="0" applyFont="1" applyAlignment="1">
      <alignment horizontal="center"/>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1" fillId="2" borderId="6" xfId="0" applyFont="1" applyFill="1" applyBorder="1" applyAlignment="1">
      <alignment horizontal="center"/>
    </xf>
    <xf numFmtId="0" fontId="1" fillId="3" borderId="6" xfId="0" applyFont="1" applyFill="1" applyBorder="1"/>
    <xf numFmtId="0" fontId="5" fillId="2" borderId="6" xfId="0" applyFont="1" applyFill="1" applyBorder="1"/>
    <xf numFmtId="0" fontId="1" fillId="2" borderId="33" xfId="0" applyFont="1" applyFill="1" applyBorder="1"/>
    <xf numFmtId="0" fontId="1" fillId="2" borderId="59" xfId="0" applyFont="1" applyFill="1" applyBorder="1"/>
    <xf numFmtId="0" fontId="1" fillId="2" borderId="60" xfId="0" applyFont="1" applyFill="1" applyBorder="1"/>
    <xf numFmtId="0" fontId="1" fillId="2" borderId="61" xfId="0" applyFont="1" applyFill="1" applyBorder="1"/>
    <xf numFmtId="0" fontId="1" fillId="2" borderId="9" xfId="0" applyFont="1" applyFill="1" applyBorder="1" applyAlignment="1">
      <alignment horizontal="center"/>
    </xf>
    <xf numFmtId="0" fontId="1" fillId="2" borderId="31" xfId="0" applyFont="1" applyFill="1" applyBorder="1" applyAlignment="1">
      <alignment horizontal="center"/>
    </xf>
    <xf numFmtId="0" fontId="1" fillId="2" borderId="6" xfId="0" applyFont="1" applyFill="1" applyBorder="1" applyAlignment="1">
      <alignment horizontal="center" wrapText="1"/>
    </xf>
    <xf numFmtId="0" fontId="1" fillId="2" borderId="33" xfId="0" applyFont="1" applyFill="1" applyBorder="1" applyAlignment="1">
      <alignment horizontal="center" wrapText="1"/>
    </xf>
    <xf numFmtId="0" fontId="1" fillId="2" borderId="63" xfId="0" applyFont="1" applyFill="1" applyBorder="1" applyAlignment="1">
      <alignment horizontal="center" vertical="center" wrapText="1"/>
    </xf>
    <xf numFmtId="0" fontId="0" fillId="3" borderId="33" xfId="0" applyFill="1" applyBorder="1"/>
    <xf numFmtId="9" fontId="0" fillId="0" borderId="8" xfId="1" applyFont="1" applyBorder="1"/>
    <xf numFmtId="9" fontId="1" fillId="0" borderId="8" xfId="1" applyFont="1" applyBorder="1"/>
    <xf numFmtId="0" fontId="0" fillId="0" borderId="8" xfId="1" applyNumberFormat="1" applyFont="1" applyBorder="1"/>
    <xf numFmtId="0" fontId="1" fillId="2" borderId="33" xfId="0" applyFont="1" applyFill="1" applyBorder="1" applyAlignment="1">
      <alignment horizontal="center"/>
    </xf>
    <xf numFmtId="0" fontId="1" fillId="2" borderId="9" xfId="0" applyFont="1" applyFill="1" applyBorder="1" applyAlignment="1">
      <alignment horizontal="center" vertical="center" wrapText="1"/>
    </xf>
    <xf numFmtId="0" fontId="1" fillId="2" borderId="18" xfId="0" applyFont="1" applyFill="1" applyBorder="1" applyAlignment="1">
      <alignment horizontal="center"/>
    </xf>
    <xf numFmtId="167" fontId="0" fillId="0" borderId="8" xfId="1" applyNumberFormat="1" applyFont="1" applyBorder="1"/>
    <xf numFmtId="9" fontId="0" fillId="0" borderId="51" xfId="1" applyNumberFormat="1" applyFont="1" applyBorder="1"/>
    <xf numFmtId="9" fontId="1" fillId="2" borderId="33" xfId="1" applyFont="1" applyFill="1" applyBorder="1"/>
    <xf numFmtId="0" fontId="1" fillId="2" borderId="6" xfId="0" applyFont="1" applyFill="1" applyBorder="1" applyAlignment="1">
      <alignment wrapText="1"/>
    </xf>
    <xf numFmtId="0" fontId="1" fillId="0" borderId="8" xfId="1" applyNumberFormat="1" applyFont="1" applyBorder="1"/>
    <xf numFmtId="0" fontId="1" fillId="2" borderId="8" xfId="1" applyNumberFormat="1" applyFont="1" applyFill="1" applyBorder="1"/>
    <xf numFmtId="9" fontId="0" fillId="3" borderId="33" xfId="1" applyFont="1" applyFill="1" applyBorder="1"/>
    <xf numFmtId="0" fontId="0" fillId="0" borderId="18" xfId="1" applyNumberFormat="1" applyFont="1" applyBorder="1"/>
    <xf numFmtId="43" fontId="0" fillId="0" borderId="18" xfId="2" applyFont="1" applyFill="1" applyBorder="1"/>
    <xf numFmtId="0" fontId="1" fillId="2" borderId="19" xfId="0" applyFont="1" applyFill="1" applyBorder="1" applyAlignment="1">
      <alignment horizontal="center"/>
    </xf>
    <xf numFmtId="0" fontId="0" fillId="0" borderId="65" xfId="0" applyBorder="1" applyAlignment="1">
      <alignment vertical="center"/>
    </xf>
    <xf numFmtId="9" fontId="0" fillId="0" borderId="48" xfId="0" applyNumberFormat="1" applyBorder="1" applyAlignment="1">
      <alignment vertical="center"/>
    </xf>
    <xf numFmtId="9" fontId="0" fillId="0" borderId="49" xfId="0" applyNumberFormat="1" applyBorder="1" applyAlignment="1">
      <alignment vertical="center"/>
    </xf>
    <xf numFmtId="9" fontId="0" fillId="0" borderId="18" xfId="1" applyFont="1" applyBorder="1" applyAlignment="1">
      <alignment vertical="center"/>
    </xf>
    <xf numFmtId="0" fontId="1" fillId="0" borderId="18" xfId="0" applyFont="1" applyBorder="1" applyAlignment="1">
      <alignment horizontal="center" vertical="center"/>
    </xf>
    <xf numFmtId="167" fontId="0" fillId="0" borderId="18" xfId="0" applyNumberFormat="1" applyBorder="1" applyAlignment="1">
      <alignment vertical="center"/>
    </xf>
    <xf numFmtId="0" fontId="7" fillId="4" borderId="24"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3" xfId="0" applyFont="1" applyFill="1" applyBorder="1" applyAlignment="1">
      <alignment horizontal="center" vertical="center"/>
    </xf>
    <xf numFmtId="0" fontId="7" fillId="4" borderId="25" xfId="0" applyFont="1" applyFill="1" applyBorder="1" applyAlignment="1">
      <alignment horizontal="center" vertical="center" wrapText="1"/>
    </xf>
    <xf numFmtId="0" fontId="7" fillId="4" borderId="24" xfId="0" applyFont="1" applyFill="1" applyBorder="1" applyAlignment="1">
      <alignment horizontal="center" vertical="center"/>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167" fontId="0" fillId="0" borderId="18" xfId="0" applyNumberFormat="1" applyBorder="1"/>
    <xf numFmtId="10" fontId="0" fillId="0" borderId="18" xfId="0" applyNumberFormat="1" applyBorder="1"/>
    <xf numFmtId="0" fontId="8" fillId="0" borderId="6" xfId="0" applyFont="1" applyBorder="1" applyAlignment="1">
      <alignment horizontal="center"/>
    </xf>
    <xf numFmtId="0" fontId="8" fillId="0" borderId="6" xfId="0" applyFont="1" applyBorder="1"/>
    <xf numFmtId="10" fontId="9" fillId="5" borderId="9" xfId="1" applyNumberFormat="1" applyFont="1" applyFill="1" applyBorder="1"/>
    <xf numFmtId="10" fontId="9" fillId="6" borderId="63" xfId="1" applyNumberFormat="1" applyFont="1" applyFill="1" applyBorder="1"/>
    <xf numFmtId="10" fontId="8" fillId="0" borderId="62" xfId="1" applyNumberFormat="1" applyFont="1" applyBorder="1"/>
    <xf numFmtId="0" fontId="5" fillId="0" borderId="0" xfId="0" applyFont="1" applyAlignment="1">
      <alignment horizont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7" xfId="0" applyFont="1" applyBorder="1" applyAlignment="1">
      <alignment horizontal="center"/>
    </xf>
    <xf numFmtId="0" fontId="1" fillId="2" borderId="33" xfId="0" applyFont="1" applyFill="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0" fontId="1" fillId="2" borderId="9"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1" fillId="0" borderId="0" xfId="0" applyFont="1" applyAlignment="1">
      <alignment horizontal="center" wrapText="1"/>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10" xfId="0" applyFont="1" applyFill="1" applyBorder="1" applyAlignment="1">
      <alignment horizontal="center"/>
    </xf>
    <xf numFmtId="0" fontId="1" fillId="2" borderId="18" xfId="0" applyFont="1" applyFill="1" applyBorder="1" applyAlignment="1">
      <alignment horizontal="center"/>
    </xf>
    <xf numFmtId="0" fontId="0" fillId="0" borderId="0" xfId="0" applyBorder="1" applyAlignment="1">
      <alignment horizontal="center"/>
    </xf>
    <xf numFmtId="9"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9" fontId="0" fillId="0" borderId="12" xfId="0" applyNumberFormat="1"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9" fontId="0" fillId="0" borderId="12" xfId="0" applyNumberFormat="1"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9" fontId="0" fillId="0" borderId="17" xfId="0" applyNumberFormat="1" applyBorder="1" applyAlignment="1">
      <alignment horizontal="center" vertical="center" wrapText="1"/>
    </xf>
    <xf numFmtId="0" fontId="0" fillId="0" borderId="14" xfId="0" applyBorder="1" applyAlignment="1">
      <alignment horizontal="center" vertical="center" wrapText="1"/>
    </xf>
    <xf numFmtId="9" fontId="0" fillId="0" borderId="17" xfId="0" applyNumberFormat="1" applyBorder="1" applyAlignment="1">
      <alignment horizontal="center" vertical="center"/>
    </xf>
    <xf numFmtId="10" fontId="1" fillId="0" borderId="18" xfId="1" applyNumberFormat="1" applyFont="1" applyBorder="1"/>
    <xf numFmtId="0" fontId="1" fillId="0" borderId="18" xfId="1" applyNumberFormat="1" applyFont="1" applyBorder="1"/>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08AC9C"/>
      <color rgb="FFCFF9F8"/>
      <color rgb="FFFF3333"/>
      <color rgb="FFFB643B"/>
      <color rgb="FF89FD6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Lbls>
            <c:dLbl>
              <c:idx val="0"/>
              <c:layout/>
              <c:tx>
                <c:rich>
                  <a:bodyPr/>
                  <a:lstStyle/>
                  <a:p>
                    <a:r>
                      <a:rPr lang="en-US"/>
                      <a:t>FINANCIERA 41%</a:t>
                    </a:r>
                  </a:p>
                </c:rich>
              </c:tx>
              <c:dLblPos val="outEnd"/>
              <c:showLegendKey val="0"/>
              <c:showVal val="1"/>
              <c:showCatName val="1"/>
              <c:showSerName val="0"/>
              <c:showPercent val="0"/>
              <c:showBubbleSize val="0"/>
              <c:extLst>
                <c:ext xmlns:c15="http://schemas.microsoft.com/office/drawing/2012/chart" uri="{CE6537A1-D6FC-4f65-9D91-7224C49458BB}">
                  <c15:layout/>
                </c:ext>
              </c:extLst>
            </c:dLbl>
            <c:dLbl>
              <c:idx val="1"/>
              <c:layout>
                <c:manualLayout>
                  <c:x val="0"/>
                  <c:y val="-4.6296296296296302E-3"/>
                </c:manualLayout>
              </c:layout>
              <c:tx>
                <c:rich>
                  <a:bodyPr/>
                  <a:lstStyle/>
                  <a:p>
                    <a:r>
                      <a:rPr lang="en-US"/>
                      <a:t>CONTROL CONJUNTO</a:t>
                    </a:r>
                  </a:p>
                  <a:p>
                    <a:r>
                      <a:rPr lang="en-US"/>
                      <a:t> 1%</a:t>
                    </a:r>
                  </a:p>
                </c:rich>
              </c:tx>
              <c:dLblPos val="bestFit"/>
              <c:showLegendKey val="0"/>
              <c:showVal val="1"/>
              <c:showCatName val="1"/>
              <c:showSerName val="0"/>
              <c:showPercent val="0"/>
              <c:showBubbleSize val="0"/>
              <c:extLst>
                <c:ext xmlns:c15="http://schemas.microsoft.com/office/drawing/2012/chart" uri="{CE6537A1-D6FC-4f65-9D91-7224C49458BB}">
                  <c15:layout/>
                </c:ext>
              </c:extLst>
            </c:dLbl>
            <c:dLbl>
              <c:idx val="2"/>
              <c:layout/>
              <c:tx>
                <c:rich>
                  <a:bodyPr/>
                  <a:lstStyle/>
                  <a:p>
                    <a:r>
                      <a:rPr lang="en-US"/>
                      <a:t>CONTROL</a:t>
                    </a:r>
                  </a:p>
                  <a:p>
                    <a:r>
                      <a:rPr lang="en-US"/>
                      <a:t> 58%</a:t>
                    </a:r>
                  </a:p>
                </c:rich>
              </c:tx>
              <c:dLblPos val="outEnd"/>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'Resumen Reconocimiento'!$I$2:$K$2</c:f>
              <c:strCache>
                <c:ptCount val="3"/>
                <c:pt idx="0">
                  <c:v>FINANCIERA</c:v>
                </c:pt>
                <c:pt idx="1">
                  <c:v>CONTROL CONJUNTO</c:v>
                </c:pt>
                <c:pt idx="2">
                  <c:v>CONTROL</c:v>
                </c:pt>
              </c:strCache>
            </c:strRef>
          </c:cat>
          <c:val>
            <c:numRef>
              <c:f>'Resumen Reconocimiento'!$I$3:$K$3</c:f>
              <c:numCache>
                <c:formatCode>0%</c:formatCode>
                <c:ptCount val="3"/>
                <c:pt idx="0">
                  <c:v>0.41102756892230574</c:v>
                </c:pt>
                <c:pt idx="1">
                  <c:v>7.5187969924812026E-3</c:v>
                </c:pt>
                <c:pt idx="2">
                  <c:v>0.581453634085213</c:v>
                </c:pt>
              </c:numCache>
            </c:numRef>
          </c:val>
        </c:ser>
        <c:dLbls>
          <c:showLegendKey val="0"/>
          <c:showVal val="0"/>
          <c:showCatName val="1"/>
          <c:showSerName val="0"/>
          <c:showPercent val="0"/>
          <c:showBubbleSize val="0"/>
          <c:showLeaderLines val="1"/>
        </c:dLbls>
      </c:pie3DChart>
    </c:plotArea>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n-US" sz="1500"/>
              <a:t>NIC 27</a:t>
            </a:r>
          </a:p>
        </c:rich>
      </c:tx>
      <c:layout/>
      <c:overlay val="0"/>
    </c:title>
    <c:autoTitleDeleted val="0"/>
    <c:plotArea>
      <c:layout/>
      <c:pieChart>
        <c:varyColors val="1"/>
        <c:ser>
          <c:idx val="0"/>
          <c:order val="0"/>
          <c:tx>
            <c:strRef>
              <c:f>'Resumen Revelacion'!$AV$2:$AV$3</c:f>
              <c:strCache>
                <c:ptCount val="2"/>
                <c:pt idx="1">
                  <c:v>NIC 27</c:v>
                </c:pt>
              </c:strCache>
            </c:strRef>
          </c:tx>
          <c:cat>
            <c:strRef>
              <c:f>'Resumen Revelacion'!$AT$4:$AT$9</c:f>
              <c:strCache>
                <c:ptCount val="6"/>
                <c:pt idx="0">
                  <c:v>N/A N/P</c:v>
                </c:pt>
                <c:pt idx="1">
                  <c:v>1</c:v>
                </c:pt>
                <c:pt idx="2">
                  <c:v>2</c:v>
                </c:pt>
                <c:pt idx="3">
                  <c:v>3</c:v>
                </c:pt>
                <c:pt idx="4">
                  <c:v>4</c:v>
                </c:pt>
                <c:pt idx="5">
                  <c:v>5</c:v>
                </c:pt>
              </c:strCache>
            </c:strRef>
          </c:cat>
          <c:val>
            <c:numRef>
              <c:f>'Resumen Revelacion'!$AV$4:$AV$9</c:f>
              <c:numCache>
                <c:formatCode>0%</c:formatCode>
                <c:ptCount val="6"/>
                <c:pt idx="0">
                  <c:v>0.5</c:v>
                </c:pt>
                <c:pt idx="1">
                  <c:v>0</c:v>
                </c:pt>
                <c:pt idx="2">
                  <c:v>0</c:v>
                </c:pt>
                <c:pt idx="3">
                  <c:v>0</c:v>
                </c:pt>
                <c:pt idx="4">
                  <c:v>0.05</c:v>
                </c:pt>
                <c:pt idx="5">
                  <c:v>0.45</c:v>
                </c:pt>
              </c:numCache>
            </c:numRef>
          </c:val>
          <c:extLst/>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lang="es-ES" sz="800"/>
          </a:pPr>
          <a:endParaRPr lang="es-CO"/>
        </a:p>
      </c:tx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CO" sz="1500"/>
              <a:t> NIIF 12</a:t>
            </a:r>
          </a:p>
        </c:rich>
      </c:tx>
      <c:layout/>
      <c:overlay val="0"/>
    </c:title>
    <c:autoTitleDeleted val="0"/>
    <c:plotArea>
      <c:layout/>
      <c:pieChart>
        <c:varyColors val="1"/>
        <c:ser>
          <c:idx val="0"/>
          <c:order val="0"/>
          <c:tx>
            <c:strRef>
              <c:f>'Resumen Revelacion'!$AW$2:$AW$3</c:f>
              <c:strCache>
                <c:ptCount val="2"/>
                <c:pt idx="1">
                  <c:v>NIIF 12</c:v>
                </c:pt>
              </c:strCache>
            </c:strRef>
          </c:tx>
          <c:cat>
            <c:strRef>
              <c:f>'Resumen Revelacion'!$AT$4:$AT$9</c:f>
              <c:strCache>
                <c:ptCount val="6"/>
                <c:pt idx="0">
                  <c:v>N/A N/P</c:v>
                </c:pt>
                <c:pt idx="1">
                  <c:v>1</c:v>
                </c:pt>
                <c:pt idx="2">
                  <c:v>2</c:v>
                </c:pt>
                <c:pt idx="3">
                  <c:v>3</c:v>
                </c:pt>
                <c:pt idx="4">
                  <c:v>4</c:v>
                </c:pt>
                <c:pt idx="5">
                  <c:v>5</c:v>
                </c:pt>
              </c:strCache>
            </c:strRef>
          </c:cat>
          <c:val>
            <c:numRef>
              <c:f>'Resumen Revelacion'!$AW$4:$AW$9</c:f>
              <c:numCache>
                <c:formatCode>0%</c:formatCode>
                <c:ptCount val="6"/>
                <c:pt idx="0">
                  <c:v>0.76</c:v>
                </c:pt>
                <c:pt idx="1">
                  <c:v>5.5E-2</c:v>
                </c:pt>
                <c:pt idx="2">
                  <c:v>4.4999999999999998E-2</c:v>
                </c:pt>
                <c:pt idx="3">
                  <c:v>4.4999999999999998E-2</c:v>
                </c:pt>
                <c:pt idx="4">
                  <c:v>0.08</c:v>
                </c:pt>
                <c:pt idx="5">
                  <c:v>1.4999999999999999E-2</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a:defRPr lang="es-ES" sz="800"/>
          </a:pPr>
          <a:endParaRPr lang="es-CO"/>
        </a:p>
      </c:tx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floor>
    <c:sideWall>
      <c:thickness val="0"/>
    </c:sideWall>
    <c:backWall>
      <c:thickness val="0"/>
    </c:backWall>
    <c:plotArea>
      <c:layout/>
      <c:pie3DChart>
        <c:varyColors val="1"/>
        <c:ser>
          <c:idx val="0"/>
          <c:order val="0"/>
          <c:dLbls>
            <c:dLbl>
              <c:idx val="0"/>
              <c:layout>
                <c:manualLayout>
                  <c:x val="-0.11359999491588976"/>
                  <c:y val="-0.11846808510638297"/>
                </c:manualLayout>
              </c:layout>
              <c:tx>
                <c:rich>
                  <a:bodyPr/>
                  <a:lstStyle/>
                  <a:p>
                    <a:r>
                      <a:rPr lang="en-US" b="0">
                        <a:solidFill>
                          <a:sysClr val="windowText" lastClr="000000"/>
                        </a:solidFill>
                      </a:rPr>
                      <a:t>FINANCIERA
29%</a:t>
                    </a:r>
                  </a:p>
                </c:rich>
              </c:tx>
              <c:showLegendKey val="0"/>
              <c:showVal val="0"/>
              <c:showCatName val="1"/>
              <c:showSerName val="0"/>
              <c:showPercent val="1"/>
              <c:showBubbleSize val="0"/>
              <c:extLst>
                <c:ext xmlns:c15="http://schemas.microsoft.com/office/drawing/2012/chart" uri="{CE6537A1-D6FC-4f65-9D91-7224C49458BB}">
                  <c15:layout/>
                </c:ext>
              </c:extLst>
            </c:dLbl>
            <c:dLbl>
              <c:idx val="1"/>
              <c:layout/>
              <c:tx>
                <c:rich>
                  <a:bodyPr/>
                  <a:lstStyle/>
                  <a:p>
                    <a:r>
                      <a:rPr lang="en-US" b="0">
                        <a:solidFill>
                          <a:sysClr val="windowText" lastClr="000000"/>
                        </a:solidFill>
                      </a:rPr>
                      <a:t>INFLUENCIA SIGNIFICATIVA
9%</a:t>
                    </a:r>
                  </a:p>
                </c:rich>
              </c:tx>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6.1540612508182241E-2"/>
                  <c:y val="-5.3900709219858152E-3"/>
                </c:manualLayout>
              </c:layout>
              <c:tx>
                <c:rich>
                  <a:bodyPr/>
                  <a:lstStyle/>
                  <a:p>
                    <a:r>
                      <a:rPr lang="en-US" b="0">
                        <a:solidFill>
                          <a:sysClr val="windowText" lastClr="000000"/>
                        </a:solidFill>
                      </a:rPr>
                      <a:t>CONTROL CONJUNTO
5%</a:t>
                    </a:r>
                  </a:p>
                </c:rich>
              </c:tx>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4.1573590830014585E-2"/>
                  <c:y val="0.27090947674093918"/>
                </c:manualLayout>
              </c:layout>
              <c:tx>
                <c:rich>
                  <a:bodyPr/>
                  <a:lstStyle/>
                  <a:p>
                    <a:r>
                      <a:rPr lang="en-US" b="0">
                        <a:solidFill>
                          <a:sysClr val="windowText" lastClr="000000"/>
                        </a:solidFill>
                      </a:rPr>
                      <a:t>CONTROL
57%</a:t>
                    </a:r>
                  </a:p>
                </c:rich>
              </c:tx>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txPr>
              <a:bodyPr rot="0" vert="horz"/>
              <a:lstStyle/>
              <a:p>
                <a:pPr>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'Resumen Reconocimiento'!$H$24:$K$24</c:f>
              <c:strCache>
                <c:ptCount val="4"/>
                <c:pt idx="0">
                  <c:v>FINANCIERA</c:v>
                </c:pt>
                <c:pt idx="1">
                  <c:v>INFLUENCIA SIGNIFICATIVA</c:v>
                </c:pt>
                <c:pt idx="2">
                  <c:v>CONTROL CONJUNTO</c:v>
                </c:pt>
                <c:pt idx="3">
                  <c:v>CONTROL</c:v>
                </c:pt>
              </c:strCache>
            </c:strRef>
          </c:cat>
          <c:val>
            <c:numRef>
              <c:f>'Resumen Reconocimiento'!$H$25:$K$25</c:f>
              <c:numCache>
                <c:formatCode>0%</c:formatCode>
                <c:ptCount val="4"/>
                <c:pt idx="0">
                  <c:v>0.2932330827067669</c:v>
                </c:pt>
                <c:pt idx="1">
                  <c:v>9.2731829573934832E-2</c:v>
                </c:pt>
                <c:pt idx="2">
                  <c:v>4.7619047619047616E-2</c:v>
                </c:pt>
                <c:pt idx="3">
                  <c:v>0.5664160401002506</c:v>
                </c:pt>
              </c:numCache>
            </c:numRef>
          </c:val>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Presentación!$B$54</c:f>
              <c:strCache>
                <c:ptCount val="1"/>
                <c:pt idx="0">
                  <c:v>Patrimonio Controlado</c:v>
                </c:pt>
              </c:strCache>
            </c:strRef>
          </c:tx>
          <c:spPr>
            <a:solidFill>
              <a:schemeClr val="accent1"/>
            </a:solidFill>
            <a:ln>
              <a:noFill/>
            </a:ln>
            <a:effectLst/>
          </c:spPr>
          <c:invertIfNegative val="0"/>
          <c:val>
            <c:numRef>
              <c:f>Presentación!$C$54:$L$54</c:f>
              <c:numCache>
                <c:formatCode>0.0%</c:formatCode>
                <c:ptCount val="10"/>
                <c:pt idx="0">
                  <c:v>0.6679331575359031</c:v>
                </c:pt>
                <c:pt idx="1">
                  <c:v>0.64857497573935974</c:v>
                </c:pt>
                <c:pt idx="2">
                  <c:v>0.63574018616933148</c:v>
                </c:pt>
                <c:pt idx="3">
                  <c:v>0.86749286887260091</c:v>
                </c:pt>
                <c:pt idx="4">
                  <c:v>0.93957498103092851</c:v>
                </c:pt>
                <c:pt idx="5">
                  <c:v>0.95142655176676405</c:v>
                </c:pt>
                <c:pt idx="6">
                  <c:v>0.99816129552476085</c:v>
                </c:pt>
                <c:pt idx="7">
                  <c:v>0.87615311637837601</c:v>
                </c:pt>
                <c:pt idx="8">
                  <c:v>0.5883008373955918</c:v>
                </c:pt>
                <c:pt idx="9">
                  <c:v>0.99480375090689832</c:v>
                </c:pt>
              </c:numCache>
            </c:numRef>
          </c:val>
        </c:ser>
        <c:ser>
          <c:idx val="1"/>
          <c:order val="1"/>
          <c:tx>
            <c:strRef>
              <c:f>Presentación!$B$80</c:f>
              <c:strCache>
                <c:ptCount val="1"/>
                <c:pt idx="0">
                  <c:v>Patrimonio no controlado</c:v>
                </c:pt>
              </c:strCache>
            </c:strRef>
          </c:tx>
          <c:spPr>
            <a:solidFill>
              <a:schemeClr val="accent3"/>
            </a:solidFill>
            <a:ln>
              <a:noFill/>
            </a:ln>
            <a:effectLst/>
          </c:spPr>
          <c:invertIfNegative val="0"/>
          <c:val>
            <c:numRef>
              <c:f>Presentación!$C$80:$L$80</c:f>
              <c:numCache>
                <c:formatCode>0.0%</c:formatCode>
                <c:ptCount val="10"/>
                <c:pt idx="0">
                  <c:v>0.33206684246409696</c:v>
                </c:pt>
                <c:pt idx="1">
                  <c:v>0.35142502426064021</c:v>
                </c:pt>
                <c:pt idx="2">
                  <c:v>0.36425981383066863</c:v>
                </c:pt>
                <c:pt idx="3">
                  <c:v>0.13250713112739898</c:v>
                </c:pt>
                <c:pt idx="4">
                  <c:v>6.0425018969071508E-2</c:v>
                </c:pt>
                <c:pt idx="5">
                  <c:v>4.8573448233235998E-2</c:v>
                </c:pt>
                <c:pt idx="6">
                  <c:v>1.838704475239076E-3</c:v>
                </c:pt>
                <c:pt idx="7">
                  <c:v>0.12384688362162397</c:v>
                </c:pt>
                <c:pt idx="8">
                  <c:v>0.41169916260440809</c:v>
                </c:pt>
                <c:pt idx="9">
                  <c:v>5.1962490931016288E-3</c:v>
                </c:pt>
              </c:numCache>
            </c:numRef>
          </c:val>
        </c:ser>
        <c:dLbls>
          <c:showLegendKey val="0"/>
          <c:showVal val="0"/>
          <c:showCatName val="0"/>
          <c:showSerName val="0"/>
          <c:showPercent val="0"/>
          <c:showBubbleSize val="0"/>
        </c:dLbls>
        <c:gapWidth val="150"/>
        <c:overlap val="100"/>
        <c:axId val="216599936"/>
        <c:axId val="216600496"/>
      </c:barChart>
      <c:catAx>
        <c:axId val="216599936"/>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16600496"/>
        <c:crosses val="autoZero"/>
        <c:auto val="1"/>
        <c:lblAlgn val="ctr"/>
        <c:lblOffset val="100"/>
        <c:noMultiLvlLbl val="0"/>
      </c:catAx>
      <c:valAx>
        <c:axId val="216600496"/>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1659993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CO"/>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Presentación!$B$65</c:f>
              <c:strCache>
                <c:ptCount val="1"/>
                <c:pt idx="0">
                  <c:v>% resultados no controlados</c:v>
                </c:pt>
              </c:strCache>
            </c:strRef>
          </c:tx>
          <c:spPr>
            <a:solidFill>
              <a:schemeClr val="accent1"/>
            </a:solidFill>
            <a:ln>
              <a:noFill/>
            </a:ln>
            <a:effectLst/>
          </c:spPr>
          <c:invertIfNegative val="0"/>
          <c:val>
            <c:numRef>
              <c:f>Presentación!$C$65:$L$65</c:f>
              <c:numCache>
                <c:formatCode>0.00%</c:formatCode>
                <c:ptCount val="10"/>
                <c:pt idx="0">
                  <c:v>0.75980931426475984</c:v>
                </c:pt>
                <c:pt idx="1">
                  <c:v>0.42869081792086045</c:v>
                </c:pt>
                <c:pt idx="3">
                  <c:v>0.80020243639356503</c:v>
                </c:pt>
                <c:pt idx="4">
                  <c:v>0.95020317371339813</c:v>
                </c:pt>
                <c:pt idx="5">
                  <c:v>0.95870537461578198</c:v>
                </c:pt>
                <c:pt idx="6">
                  <c:v>0.99574815060450306</c:v>
                </c:pt>
                <c:pt idx="7">
                  <c:v>0.92931741065526818</c:v>
                </c:pt>
                <c:pt idx="8">
                  <c:v>0.55466052347908967</c:v>
                </c:pt>
                <c:pt idx="9">
                  <c:v>0.99425892463326837</c:v>
                </c:pt>
              </c:numCache>
            </c:numRef>
          </c:val>
        </c:ser>
        <c:ser>
          <c:idx val="1"/>
          <c:order val="1"/>
          <c:tx>
            <c:strRef>
              <c:f>Presentación!$B$64</c:f>
              <c:strCache>
                <c:ptCount val="1"/>
                <c:pt idx="0">
                  <c:v>% Interés Minoritario en resultados</c:v>
                </c:pt>
              </c:strCache>
            </c:strRef>
          </c:tx>
          <c:spPr>
            <a:solidFill>
              <a:schemeClr val="accent3"/>
            </a:solidFill>
            <a:ln>
              <a:noFill/>
            </a:ln>
            <a:effectLst/>
          </c:spPr>
          <c:invertIfNegative val="0"/>
          <c:val>
            <c:numRef>
              <c:f>Presentación!$C$64:$L$64</c:f>
              <c:numCache>
                <c:formatCode>0.00%</c:formatCode>
                <c:ptCount val="10"/>
                <c:pt idx="0">
                  <c:v>0.24019068573524019</c:v>
                </c:pt>
                <c:pt idx="1">
                  <c:v>0.57130918207913961</c:v>
                </c:pt>
                <c:pt idx="3">
                  <c:v>0.19979756360643502</c:v>
                </c:pt>
                <c:pt idx="4">
                  <c:v>4.9796826286601918E-2</c:v>
                </c:pt>
                <c:pt idx="5">
                  <c:v>4.1294625384217971E-2</c:v>
                </c:pt>
                <c:pt idx="6">
                  <c:v>4.2518493954969462E-3</c:v>
                </c:pt>
                <c:pt idx="7">
                  <c:v>7.0682589344731858E-2</c:v>
                </c:pt>
                <c:pt idx="8">
                  <c:v>0.44533947652091038</c:v>
                </c:pt>
                <c:pt idx="9">
                  <c:v>5.7410753667316424E-3</c:v>
                </c:pt>
              </c:numCache>
            </c:numRef>
          </c:val>
        </c:ser>
        <c:dLbls>
          <c:showLegendKey val="0"/>
          <c:showVal val="0"/>
          <c:showCatName val="0"/>
          <c:showSerName val="0"/>
          <c:showPercent val="0"/>
          <c:showBubbleSize val="0"/>
        </c:dLbls>
        <c:gapWidth val="150"/>
        <c:overlap val="100"/>
        <c:axId val="216603296"/>
        <c:axId val="216603856"/>
      </c:barChart>
      <c:catAx>
        <c:axId val="216603296"/>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16603856"/>
        <c:crosses val="autoZero"/>
        <c:auto val="1"/>
        <c:lblAlgn val="ctr"/>
        <c:lblOffset val="100"/>
        <c:noMultiLvlLbl val="0"/>
      </c:catAx>
      <c:valAx>
        <c:axId val="216603856"/>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21660329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s-CO"/>
    </a:p>
  </c:txPr>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55774278215223"/>
          <c:y val="0.21795166229221349"/>
          <c:w val="0.48934492563429605"/>
          <c:h val="0.65482210557013754"/>
        </c:manualLayout>
      </c:layout>
      <c:lineChart>
        <c:grouping val="standard"/>
        <c:varyColors val="0"/>
        <c:ser>
          <c:idx val="0"/>
          <c:order val="0"/>
          <c:tx>
            <c:strRef>
              <c:f>Presentación!$B$82</c:f>
              <c:strCache>
                <c:ptCount val="1"/>
                <c:pt idx="0">
                  <c:v>Rentabilidad del Patrimonio COLGAAP</c:v>
                </c:pt>
              </c:strCache>
            </c:strRef>
          </c:tx>
          <c:spPr>
            <a:ln w="28575" cap="rnd" cmpd="sng" algn="ctr">
              <a:solidFill>
                <a:schemeClr val="accent1">
                  <a:shade val="95000"/>
                  <a:satMod val="105000"/>
                </a:schemeClr>
              </a:solidFill>
              <a:prstDash val="solid"/>
              <a:round/>
            </a:ln>
            <a:effectLst/>
          </c:spPr>
          <c:marker>
            <c:symbol val="none"/>
          </c:marker>
          <c:val>
            <c:numRef>
              <c:f>Presentación!$C$82:$L$82</c:f>
              <c:numCache>
                <c:formatCode>0.00%</c:formatCode>
                <c:ptCount val="10"/>
                <c:pt idx="0">
                  <c:v>5.8115726586822986E-2</c:v>
                </c:pt>
                <c:pt idx="1">
                  <c:v>2.3707590681031992E-2</c:v>
                </c:pt>
                <c:pt idx="2">
                  <c:v>6.9032903887780828E-2</c:v>
                </c:pt>
                <c:pt idx="3">
                  <c:v>3.8732271866930582E-2</c:v>
                </c:pt>
                <c:pt idx="4">
                  <c:v>0.18428922776314013</c:v>
                </c:pt>
                <c:pt idx="5">
                  <c:v>2.536537195250679E-2</c:v>
                </c:pt>
                <c:pt idx="6">
                  <c:v>5.5772501695156747E-2</c:v>
                </c:pt>
                <c:pt idx="7">
                  <c:v>8.6025233633422946E-2</c:v>
                </c:pt>
                <c:pt idx="8">
                  <c:v>0.105109184497873</c:v>
                </c:pt>
                <c:pt idx="9">
                  <c:v>8.6968777885777365E-2</c:v>
                </c:pt>
              </c:numCache>
            </c:numRef>
          </c:val>
          <c:smooth val="0"/>
        </c:ser>
        <c:ser>
          <c:idx val="1"/>
          <c:order val="1"/>
          <c:tx>
            <c:strRef>
              <c:f>Presentación!$B$83</c:f>
              <c:strCache>
                <c:ptCount val="1"/>
                <c:pt idx="0">
                  <c:v>Rentabilidad del Patrimonio NIIF</c:v>
                </c:pt>
              </c:strCache>
            </c:strRef>
          </c:tx>
          <c:spPr>
            <a:ln w="28575" cap="rnd" cmpd="sng" algn="ctr">
              <a:solidFill>
                <a:schemeClr val="accent3">
                  <a:shade val="95000"/>
                  <a:satMod val="105000"/>
                </a:schemeClr>
              </a:solidFill>
              <a:prstDash val="solid"/>
              <a:round/>
            </a:ln>
            <a:effectLst/>
          </c:spPr>
          <c:marker>
            <c:symbol val="none"/>
          </c:marker>
          <c:val>
            <c:numRef>
              <c:f>Presentación!$C$83:$L$83</c:f>
              <c:numCache>
                <c:formatCode>0.00%</c:formatCode>
                <c:ptCount val="10"/>
                <c:pt idx="0">
                  <c:v>3.881742076162991E-2</c:v>
                </c:pt>
                <c:pt idx="1">
                  <c:v>1.5376150050788996E-2</c:v>
                </c:pt>
                <c:pt idx="2">
                  <c:v>4.3886991169427347E-2</c:v>
                </c:pt>
                <c:pt idx="3">
                  <c:v>3.3599969639797146E-2</c:v>
                </c:pt>
                <c:pt idx="4">
                  <c:v>0.17315354767975685</c:v>
                </c:pt>
                <c:pt idx="5">
                  <c:v>2.4133288371054926E-2</c:v>
                </c:pt>
                <c:pt idx="6">
                  <c:v>5.5669952546694587E-2</c:v>
                </c:pt>
                <c:pt idx="7">
                  <c:v>7.5371276535101395E-2</c:v>
                </c:pt>
                <c:pt idx="8">
                  <c:v>6.1835821258066456E-2</c:v>
                </c:pt>
                <c:pt idx="9">
                  <c:v>8.6516866452560237E-2</c:v>
                </c:pt>
              </c:numCache>
            </c:numRef>
          </c:val>
          <c:smooth val="0"/>
        </c:ser>
        <c:dLbls>
          <c:showLegendKey val="0"/>
          <c:showVal val="0"/>
          <c:showCatName val="0"/>
          <c:showSerName val="0"/>
          <c:showPercent val="0"/>
          <c:showBubbleSize val="0"/>
        </c:dLbls>
        <c:smooth val="0"/>
        <c:axId val="216606656"/>
        <c:axId val="216607216"/>
      </c:lineChart>
      <c:catAx>
        <c:axId val="216606656"/>
        <c:scaling>
          <c:orientation val="minMax"/>
        </c:scaling>
        <c:delete val="0"/>
        <c:axPos val="b"/>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s-ES" sz="1000" b="0" i="0" u="none" strike="noStrike" kern="1200" baseline="0">
                <a:solidFill>
                  <a:schemeClr val="tx1"/>
                </a:solidFill>
                <a:latin typeface="+mn-lt"/>
                <a:ea typeface="+mn-ea"/>
                <a:cs typeface="+mn-cs"/>
              </a:defRPr>
            </a:pPr>
            <a:endParaRPr lang="es-CO"/>
          </a:p>
        </c:txPr>
        <c:crossAx val="216607216"/>
        <c:crosses val="autoZero"/>
        <c:auto val="1"/>
        <c:lblAlgn val="ctr"/>
        <c:lblOffset val="100"/>
        <c:noMultiLvlLbl val="0"/>
      </c:catAx>
      <c:valAx>
        <c:axId val="21660721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s-ES" sz="1000" b="0" i="0" u="none" strike="noStrike" kern="1200" baseline="0">
                <a:solidFill>
                  <a:schemeClr val="tx1"/>
                </a:solidFill>
                <a:latin typeface="+mn-lt"/>
                <a:ea typeface="+mn-ea"/>
                <a:cs typeface="+mn-cs"/>
              </a:defRPr>
            </a:pPr>
            <a:endParaRPr lang="es-CO"/>
          </a:p>
        </c:txPr>
        <c:crossAx val="216606656"/>
        <c:crosses val="autoZero"/>
        <c:crossBetween val="between"/>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lang="es-ES"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Presentación!$B$85</c:f>
              <c:strCache>
                <c:ptCount val="1"/>
                <c:pt idx="0">
                  <c:v>Nivel de Apalancamiento COLGAAP</c:v>
                </c:pt>
              </c:strCache>
            </c:strRef>
          </c:tx>
          <c:spPr>
            <a:ln w="28575" cap="rnd" cmpd="sng" algn="ctr">
              <a:solidFill>
                <a:schemeClr val="accent1">
                  <a:shade val="95000"/>
                  <a:satMod val="105000"/>
                </a:schemeClr>
              </a:solidFill>
              <a:prstDash val="solid"/>
              <a:round/>
            </a:ln>
            <a:effectLst/>
          </c:spPr>
          <c:marker>
            <c:symbol val="none"/>
          </c:marker>
          <c:val>
            <c:numRef>
              <c:f>Presentación!$C$85:$L$85</c:f>
              <c:numCache>
                <c:formatCode>0.00%</c:formatCode>
                <c:ptCount val="10"/>
                <c:pt idx="0">
                  <c:v>1.9340246235746281</c:v>
                </c:pt>
                <c:pt idx="1">
                  <c:v>0.66175726497595122</c:v>
                </c:pt>
                <c:pt idx="2">
                  <c:v>11.667205474059056</c:v>
                </c:pt>
                <c:pt idx="3">
                  <c:v>0.82324657841408733</c:v>
                </c:pt>
                <c:pt idx="4">
                  <c:v>0.79774576495183724</c:v>
                </c:pt>
                <c:pt idx="5">
                  <c:v>0.55497172198028011</c:v>
                </c:pt>
                <c:pt idx="6">
                  <c:v>0.37022872212532582</c:v>
                </c:pt>
                <c:pt idx="7">
                  <c:v>0.57303925367837516</c:v>
                </c:pt>
                <c:pt idx="8">
                  <c:v>13.98434730034031</c:v>
                </c:pt>
                <c:pt idx="9">
                  <c:v>0.39596839331873884</c:v>
                </c:pt>
              </c:numCache>
            </c:numRef>
          </c:val>
          <c:smooth val="0"/>
        </c:ser>
        <c:ser>
          <c:idx val="1"/>
          <c:order val="1"/>
          <c:tx>
            <c:strRef>
              <c:f>Presentación!$B$86</c:f>
              <c:strCache>
                <c:ptCount val="1"/>
                <c:pt idx="0">
                  <c:v>Nivel de Apalancamiento NIIF</c:v>
                </c:pt>
              </c:strCache>
            </c:strRef>
          </c:tx>
          <c:spPr>
            <a:ln w="28575" cap="rnd" cmpd="sng" algn="ctr">
              <a:solidFill>
                <a:schemeClr val="accent3">
                  <a:shade val="95000"/>
                  <a:satMod val="105000"/>
                </a:schemeClr>
              </a:solidFill>
              <a:prstDash val="solid"/>
              <a:round/>
            </a:ln>
            <a:effectLst/>
          </c:spPr>
          <c:marker>
            <c:symbol val="none"/>
          </c:marker>
          <c:val>
            <c:numRef>
              <c:f>Presentación!$C$86:$L$86</c:f>
              <c:numCache>
                <c:formatCode>0.00%</c:formatCode>
                <c:ptCount val="10"/>
                <c:pt idx="0">
                  <c:v>1.2917991735763876</c:v>
                </c:pt>
                <c:pt idx="1">
                  <c:v>0.42919920207712264</c:v>
                </c:pt>
                <c:pt idx="2">
                  <c:v>6.7815711939848153</c:v>
                </c:pt>
                <c:pt idx="3">
                  <c:v>0.71416053609798924</c:v>
                </c:pt>
                <c:pt idx="4">
                  <c:v>0.74954196197212608</c:v>
                </c:pt>
                <c:pt idx="5">
                  <c:v>0.52801483177176123</c:v>
                </c:pt>
                <c:pt idx="6">
                  <c:v>0.36954798091709196</c:v>
                </c:pt>
                <c:pt idx="7">
                  <c:v>0.50207012791744721</c:v>
                </c:pt>
                <c:pt idx="8">
                  <c:v>7.8153040646165808</c:v>
                </c:pt>
                <c:pt idx="9">
                  <c:v>0.39391084291405948</c:v>
                </c:pt>
              </c:numCache>
            </c:numRef>
          </c:val>
          <c:smooth val="0"/>
        </c:ser>
        <c:dLbls>
          <c:showLegendKey val="0"/>
          <c:showVal val="0"/>
          <c:showCatName val="0"/>
          <c:showSerName val="0"/>
          <c:showPercent val="0"/>
          <c:showBubbleSize val="0"/>
        </c:dLbls>
        <c:smooth val="0"/>
        <c:axId val="217377872"/>
        <c:axId val="217378432"/>
      </c:lineChart>
      <c:catAx>
        <c:axId val="217377872"/>
        <c:scaling>
          <c:orientation val="minMax"/>
        </c:scaling>
        <c:delete val="0"/>
        <c:axPos val="b"/>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s-ES" sz="1000" b="0" i="0" u="none" strike="noStrike" kern="1200" baseline="0">
                <a:solidFill>
                  <a:schemeClr val="tx1"/>
                </a:solidFill>
                <a:latin typeface="+mn-lt"/>
                <a:ea typeface="+mn-ea"/>
                <a:cs typeface="+mn-cs"/>
              </a:defRPr>
            </a:pPr>
            <a:endParaRPr lang="es-CO"/>
          </a:p>
        </c:txPr>
        <c:crossAx val="217378432"/>
        <c:crosses val="autoZero"/>
        <c:auto val="1"/>
        <c:lblAlgn val="ctr"/>
        <c:lblOffset val="100"/>
        <c:noMultiLvlLbl val="0"/>
      </c:catAx>
      <c:valAx>
        <c:axId val="21737843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lang="es-ES" sz="1000" b="0" i="0" u="none" strike="noStrike" kern="1200" baseline="0">
                <a:solidFill>
                  <a:schemeClr val="tx1"/>
                </a:solidFill>
                <a:latin typeface="+mn-lt"/>
                <a:ea typeface="+mn-ea"/>
                <a:cs typeface="+mn-cs"/>
              </a:defRPr>
            </a:pPr>
            <a:endParaRPr lang="es-CO"/>
          </a:p>
        </c:txPr>
        <c:crossAx val="217377872"/>
        <c:crosses val="autoZero"/>
        <c:crossBetween val="between"/>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lang="es-ES"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stacked"/>
        <c:varyColors val="0"/>
        <c:ser>
          <c:idx val="0"/>
          <c:order val="0"/>
          <c:tx>
            <c:strRef>
              <c:f>'Resumen Revelacion'!$AG$4</c:f>
              <c:strCache>
                <c:ptCount val="1"/>
                <c:pt idx="0">
                  <c:v>N/A N/P</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Revelacion'!$AH$4:$AQ$4</c:f>
              <c:numCache>
                <c:formatCode>0%</c:formatCode>
                <c:ptCount val="10"/>
                <c:pt idx="0">
                  <c:v>0.5</c:v>
                </c:pt>
                <c:pt idx="1">
                  <c:v>0.59375</c:v>
                </c:pt>
                <c:pt idx="2">
                  <c:v>0.59375</c:v>
                </c:pt>
                <c:pt idx="3">
                  <c:v>0.65625</c:v>
                </c:pt>
                <c:pt idx="4">
                  <c:v>0.5</c:v>
                </c:pt>
                <c:pt idx="5">
                  <c:v>0.59375</c:v>
                </c:pt>
                <c:pt idx="6">
                  <c:v>0.65625</c:v>
                </c:pt>
                <c:pt idx="7">
                  <c:v>0.5625</c:v>
                </c:pt>
                <c:pt idx="8">
                  <c:v>0.625</c:v>
                </c:pt>
                <c:pt idx="9">
                  <c:v>0.65625</c:v>
                </c:pt>
              </c:numCache>
            </c:numRef>
          </c:val>
        </c:ser>
        <c:ser>
          <c:idx val="1"/>
          <c:order val="1"/>
          <c:tx>
            <c:strRef>
              <c:f>'Resumen Revelacion'!$AG$5</c:f>
              <c:strCache>
                <c:ptCount val="1"/>
                <c:pt idx="0">
                  <c:v>1</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Revelacion'!$AH$5:$AQ$5</c:f>
              <c:numCache>
                <c:formatCode>0%</c:formatCode>
                <c:ptCount val="10"/>
                <c:pt idx="0">
                  <c:v>0.15625</c:v>
                </c:pt>
                <c:pt idx="1">
                  <c:v>3.125E-2</c:v>
                </c:pt>
                <c:pt idx="2">
                  <c:v>3.125E-2</c:v>
                </c:pt>
                <c:pt idx="3">
                  <c:v>0.125</c:v>
                </c:pt>
                <c:pt idx="4">
                  <c:v>0</c:v>
                </c:pt>
                <c:pt idx="5">
                  <c:v>3.125E-2</c:v>
                </c:pt>
                <c:pt idx="6">
                  <c:v>0</c:v>
                </c:pt>
                <c:pt idx="7">
                  <c:v>9.375E-2</c:v>
                </c:pt>
                <c:pt idx="8">
                  <c:v>6.25E-2</c:v>
                </c:pt>
                <c:pt idx="9">
                  <c:v>3.125E-2</c:v>
                </c:pt>
              </c:numCache>
            </c:numRef>
          </c:val>
        </c:ser>
        <c:ser>
          <c:idx val="2"/>
          <c:order val="2"/>
          <c:tx>
            <c:strRef>
              <c:f>'Resumen Revelacion'!$AG$6</c:f>
              <c:strCache>
                <c:ptCount val="1"/>
                <c:pt idx="0">
                  <c:v>2</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Revelacion'!$AH$6:$AQ$6</c:f>
              <c:numCache>
                <c:formatCode>0%</c:formatCode>
                <c:ptCount val="10"/>
                <c:pt idx="0">
                  <c:v>6.25E-2</c:v>
                </c:pt>
                <c:pt idx="1">
                  <c:v>0.125</c:v>
                </c:pt>
                <c:pt idx="2">
                  <c:v>0</c:v>
                </c:pt>
                <c:pt idx="3">
                  <c:v>0</c:v>
                </c:pt>
                <c:pt idx="4">
                  <c:v>6.25E-2</c:v>
                </c:pt>
                <c:pt idx="5">
                  <c:v>0.15625</c:v>
                </c:pt>
                <c:pt idx="6">
                  <c:v>3.125E-2</c:v>
                </c:pt>
                <c:pt idx="7">
                  <c:v>3.125E-2</c:v>
                </c:pt>
                <c:pt idx="8">
                  <c:v>6.25E-2</c:v>
                </c:pt>
                <c:pt idx="9">
                  <c:v>3.125E-2</c:v>
                </c:pt>
              </c:numCache>
            </c:numRef>
          </c:val>
        </c:ser>
        <c:ser>
          <c:idx val="3"/>
          <c:order val="3"/>
          <c:tx>
            <c:strRef>
              <c:f>'Resumen Revelacion'!$AG$7</c:f>
              <c:strCache>
                <c:ptCount val="1"/>
                <c:pt idx="0">
                  <c:v>3</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Revelacion'!$AH$7:$AQ$7</c:f>
              <c:numCache>
                <c:formatCode>0%</c:formatCode>
                <c:ptCount val="10"/>
                <c:pt idx="0">
                  <c:v>3.125E-2</c:v>
                </c:pt>
                <c:pt idx="1">
                  <c:v>9.375E-2</c:v>
                </c:pt>
                <c:pt idx="2">
                  <c:v>6.25E-2</c:v>
                </c:pt>
                <c:pt idx="3">
                  <c:v>3.125E-2</c:v>
                </c:pt>
                <c:pt idx="4">
                  <c:v>0.15625</c:v>
                </c:pt>
                <c:pt idx="5">
                  <c:v>3.125E-2</c:v>
                </c:pt>
                <c:pt idx="6">
                  <c:v>3.125E-2</c:v>
                </c:pt>
                <c:pt idx="7">
                  <c:v>0.125</c:v>
                </c:pt>
                <c:pt idx="8">
                  <c:v>6.25E-2</c:v>
                </c:pt>
                <c:pt idx="9">
                  <c:v>9.375E-2</c:v>
                </c:pt>
              </c:numCache>
            </c:numRef>
          </c:val>
        </c:ser>
        <c:ser>
          <c:idx val="4"/>
          <c:order val="4"/>
          <c:tx>
            <c:strRef>
              <c:f>'Resumen Revelacion'!$AG$8</c:f>
              <c:strCache>
                <c:ptCount val="1"/>
                <c:pt idx="0">
                  <c:v>4</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Revelacion'!$AH$8:$AQ$8</c:f>
              <c:numCache>
                <c:formatCode>0%</c:formatCode>
                <c:ptCount val="10"/>
                <c:pt idx="0">
                  <c:v>9.375E-2</c:v>
                </c:pt>
                <c:pt idx="1">
                  <c:v>9.375E-2</c:v>
                </c:pt>
                <c:pt idx="2">
                  <c:v>0.25</c:v>
                </c:pt>
                <c:pt idx="3">
                  <c:v>9.375E-2</c:v>
                </c:pt>
                <c:pt idx="4">
                  <c:v>0.1875</c:v>
                </c:pt>
                <c:pt idx="5">
                  <c:v>0.125</c:v>
                </c:pt>
                <c:pt idx="6">
                  <c:v>0.125</c:v>
                </c:pt>
                <c:pt idx="7">
                  <c:v>9.375E-2</c:v>
                </c:pt>
                <c:pt idx="8">
                  <c:v>0.15625</c:v>
                </c:pt>
                <c:pt idx="9">
                  <c:v>9.375E-2</c:v>
                </c:pt>
              </c:numCache>
            </c:numRef>
          </c:val>
        </c:ser>
        <c:ser>
          <c:idx val="5"/>
          <c:order val="5"/>
          <c:tx>
            <c:strRef>
              <c:f>'Resumen Revelacion'!$AG$9</c:f>
              <c:strCache>
                <c:ptCount val="1"/>
                <c:pt idx="0">
                  <c:v>5</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Revelacion'!$AH$9:$AQ$9</c:f>
              <c:numCache>
                <c:formatCode>0%</c:formatCode>
                <c:ptCount val="10"/>
                <c:pt idx="0">
                  <c:v>0.15625</c:v>
                </c:pt>
                <c:pt idx="1">
                  <c:v>6.25E-2</c:v>
                </c:pt>
                <c:pt idx="2">
                  <c:v>6.25E-2</c:v>
                </c:pt>
                <c:pt idx="3">
                  <c:v>9.375E-2</c:v>
                </c:pt>
                <c:pt idx="4">
                  <c:v>9.375E-2</c:v>
                </c:pt>
                <c:pt idx="5">
                  <c:v>6.25E-2</c:v>
                </c:pt>
                <c:pt idx="6">
                  <c:v>0.15625</c:v>
                </c:pt>
                <c:pt idx="7">
                  <c:v>9.375E-2</c:v>
                </c:pt>
                <c:pt idx="8">
                  <c:v>3.125E-2</c:v>
                </c:pt>
                <c:pt idx="9">
                  <c:v>9.375E-2</c:v>
                </c:pt>
              </c:numCache>
            </c:numRef>
          </c:val>
        </c:ser>
        <c:ser>
          <c:idx val="6"/>
          <c:order val="6"/>
          <c:tx>
            <c:strRef>
              <c:f>'Resumen Revelacion'!$AG$10</c:f>
              <c:strCache>
                <c:ptCount val="1"/>
                <c:pt idx="0">
                  <c:v>Calificación</c:v>
                </c:pt>
              </c:strCache>
            </c:strRef>
          </c:tx>
          <c:invertIfNegative val="0"/>
          <c:cat>
            <c:numRef>
              <c:f>'Resumen Revelacion'!$AH$3:$AQ$3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'Resumen Revelacion'!$AH$10:$AQ$10</c:f>
              <c:numCache>
                <c:formatCode>0.0%</c:formatCode>
                <c:ptCount val="10"/>
                <c:pt idx="0">
                  <c:v>0.61250000000000004</c:v>
                </c:pt>
                <c:pt idx="1">
                  <c:v>0.61538461538461542</c:v>
                </c:pt>
                <c:pt idx="2">
                  <c:v>0.75384615384615383</c:v>
                </c:pt>
                <c:pt idx="3">
                  <c:v>0.61818181818181817</c:v>
                </c:pt>
                <c:pt idx="4">
                  <c:v>0.72499999999999998</c:v>
                </c:pt>
                <c:pt idx="5">
                  <c:v>0.61538461538461542</c:v>
                </c:pt>
                <c:pt idx="6">
                  <c:v>0.83636363636363631</c:v>
                </c:pt>
                <c:pt idx="7">
                  <c:v>0.62857142857142856</c:v>
                </c:pt>
                <c:pt idx="8">
                  <c:v>0.6166666666666667</c:v>
                </c:pt>
                <c:pt idx="9">
                  <c:v>0.70909090909090911</c:v>
                </c:pt>
              </c:numCache>
            </c:numRef>
          </c:val>
        </c:ser>
        <c:dLbls>
          <c:showLegendKey val="0"/>
          <c:showVal val="0"/>
          <c:showCatName val="0"/>
          <c:showSerName val="0"/>
          <c:showPercent val="0"/>
          <c:showBubbleSize val="0"/>
        </c:dLbls>
        <c:gapWidth val="150"/>
        <c:overlap val="100"/>
        <c:axId val="217743200"/>
        <c:axId val="217743760"/>
      </c:barChart>
      <c:catAx>
        <c:axId val="217743200"/>
        <c:scaling>
          <c:orientation val="minMax"/>
        </c:scaling>
        <c:delete val="0"/>
        <c:axPos val="b"/>
        <c:numFmt formatCode="General" sourceLinked="1"/>
        <c:majorTickMark val="out"/>
        <c:minorTickMark val="none"/>
        <c:tickLblPos val="nextTo"/>
        <c:txPr>
          <a:bodyPr/>
          <a:lstStyle/>
          <a:p>
            <a:pPr>
              <a:defRPr lang="es-ES"/>
            </a:pPr>
            <a:endParaRPr lang="es-CO"/>
          </a:p>
        </c:txPr>
        <c:crossAx val="217743760"/>
        <c:crossesAt val="0"/>
        <c:auto val="1"/>
        <c:lblAlgn val="ctr"/>
        <c:lblOffset val="100"/>
        <c:noMultiLvlLbl val="0"/>
      </c:catAx>
      <c:valAx>
        <c:axId val="217743760"/>
        <c:scaling>
          <c:orientation val="minMax"/>
          <c:max val="1"/>
          <c:min val="0"/>
        </c:scaling>
        <c:delete val="0"/>
        <c:axPos val="l"/>
        <c:majorGridlines/>
        <c:numFmt formatCode="0%" sourceLinked="1"/>
        <c:majorTickMark val="out"/>
        <c:minorTickMark val="none"/>
        <c:tickLblPos val="nextTo"/>
        <c:txPr>
          <a:bodyPr/>
          <a:lstStyle/>
          <a:p>
            <a:pPr>
              <a:defRPr lang="es-ES"/>
            </a:pPr>
            <a:endParaRPr lang="es-CO"/>
          </a:p>
        </c:txPr>
        <c:crossAx val="217743200"/>
        <c:crosses val="autoZero"/>
        <c:crossBetween val="between"/>
      </c:valAx>
    </c:plotArea>
    <c:legend>
      <c:legendPos val="r"/>
      <c:legendEntry>
        <c:idx val="0"/>
        <c:delete val="1"/>
      </c:legendEntry>
      <c:layout/>
      <c:overlay val="0"/>
      <c:txPr>
        <a:bodyPr/>
        <a:lstStyle/>
        <a:p>
          <a:pPr>
            <a:defRPr lang="es-ES"/>
          </a:pPr>
          <a:endParaRPr lang="es-CO"/>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'Resumen Revelacion'!$AG$5</c:f>
              <c:strCache>
                <c:ptCount val="1"/>
                <c:pt idx="0">
                  <c:v>1</c:v>
                </c:pt>
              </c:strCache>
            </c:strRef>
          </c:tx>
          <c:invertIfNegative val="0"/>
          <c:val>
            <c:numRef>
              <c:f>'Resumen Revelacion'!$AH$5:$AQ$5</c:f>
              <c:numCache>
                <c:formatCode>0%</c:formatCode>
                <c:ptCount val="10"/>
                <c:pt idx="0">
                  <c:v>0.15625</c:v>
                </c:pt>
                <c:pt idx="1">
                  <c:v>3.125E-2</c:v>
                </c:pt>
                <c:pt idx="2">
                  <c:v>3.125E-2</c:v>
                </c:pt>
                <c:pt idx="3">
                  <c:v>0.125</c:v>
                </c:pt>
                <c:pt idx="4">
                  <c:v>0</c:v>
                </c:pt>
                <c:pt idx="5">
                  <c:v>3.125E-2</c:v>
                </c:pt>
                <c:pt idx="6">
                  <c:v>0</c:v>
                </c:pt>
                <c:pt idx="7">
                  <c:v>9.375E-2</c:v>
                </c:pt>
                <c:pt idx="8">
                  <c:v>6.25E-2</c:v>
                </c:pt>
                <c:pt idx="9">
                  <c:v>3.125E-2</c:v>
                </c:pt>
              </c:numCache>
            </c:numRef>
          </c:val>
        </c:ser>
        <c:ser>
          <c:idx val="1"/>
          <c:order val="1"/>
          <c:tx>
            <c:strRef>
              <c:f>'Resumen Revelacion'!$AG$6</c:f>
              <c:strCache>
                <c:ptCount val="1"/>
                <c:pt idx="0">
                  <c:v>2</c:v>
                </c:pt>
              </c:strCache>
            </c:strRef>
          </c:tx>
          <c:invertIfNegative val="0"/>
          <c:val>
            <c:numRef>
              <c:f>'Resumen Revelacion'!$AH$6:$AQ$6</c:f>
              <c:numCache>
                <c:formatCode>0%</c:formatCode>
                <c:ptCount val="10"/>
                <c:pt idx="0">
                  <c:v>6.25E-2</c:v>
                </c:pt>
                <c:pt idx="1">
                  <c:v>0.125</c:v>
                </c:pt>
                <c:pt idx="2">
                  <c:v>0</c:v>
                </c:pt>
                <c:pt idx="3">
                  <c:v>0</c:v>
                </c:pt>
                <c:pt idx="4">
                  <c:v>6.25E-2</c:v>
                </c:pt>
                <c:pt idx="5">
                  <c:v>0.15625</c:v>
                </c:pt>
                <c:pt idx="6">
                  <c:v>3.125E-2</c:v>
                </c:pt>
                <c:pt idx="7">
                  <c:v>3.125E-2</c:v>
                </c:pt>
                <c:pt idx="8">
                  <c:v>6.25E-2</c:v>
                </c:pt>
                <c:pt idx="9">
                  <c:v>3.125E-2</c:v>
                </c:pt>
              </c:numCache>
            </c:numRef>
          </c:val>
        </c:ser>
        <c:ser>
          <c:idx val="2"/>
          <c:order val="2"/>
          <c:tx>
            <c:strRef>
              <c:f>'Resumen Revelacion'!$AG$7</c:f>
              <c:strCache>
                <c:ptCount val="1"/>
                <c:pt idx="0">
                  <c:v>3</c:v>
                </c:pt>
              </c:strCache>
            </c:strRef>
          </c:tx>
          <c:invertIfNegative val="0"/>
          <c:val>
            <c:numRef>
              <c:f>'Resumen Revelacion'!$AH$7:$AQ$7</c:f>
              <c:numCache>
                <c:formatCode>0%</c:formatCode>
                <c:ptCount val="10"/>
                <c:pt idx="0">
                  <c:v>3.125E-2</c:v>
                </c:pt>
                <c:pt idx="1">
                  <c:v>9.375E-2</c:v>
                </c:pt>
                <c:pt idx="2">
                  <c:v>6.25E-2</c:v>
                </c:pt>
                <c:pt idx="3">
                  <c:v>3.125E-2</c:v>
                </c:pt>
                <c:pt idx="4">
                  <c:v>0.15625</c:v>
                </c:pt>
                <c:pt idx="5">
                  <c:v>3.125E-2</c:v>
                </c:pt>
                <c:pt idx="6">
                  <c:v>3.125E-2</c:v>
                </c:pt>
                <c:pt idx="7">
                  <c:v>0.125</c:v>
                </c:pt>
                <c:pt idx="8">
                  <c:v>6.25E-2</c:v>
                </c:pt>
                <c:pt idx="9">
                  <c:v>9.375E-2</c:v>
                </c:pt>
              </c:numCache>
            </c:numRef>
          </c:val>
        </c:ser>
        <c:ser>
          <c:idx val="3"/>
          <c:order val="3"/>
          <c:tx>
            <c:strRef>
              <c:f>'Resumen Revelacion'!$AG$8</c:f>
              <c:strCache>
                <c:ptCount val="1"/>
                <c:pt idx="0">
                  <c:v>4</c:v>
                </c:pt>
              </c:strCache>
            </c:strRef>
          </c:tx>
          <c:invertIfNegative val="0"/>
          <c:val>
            <c:numRef>
              <c:f>'Resumen Revelacion'!$AH$8:$AQ$8</c:f>
              <c:numCache>
                <c:formatCode>0%</c:formatCode>
                <c:ptCount val="10"/>
                <c:pt idx="0">
                  <c:v>9.375E-2</c:v>
                </c:pt>
                <c:pt idx="1">
                  <c:v>9.375E-2</c:v>
                </c:pt>
                <c:pt idx="2">
                  <c:v>0.25</c:v>
                </c:pt>
                <c:pt idx="3">
                  <c:v>9.375E-2</c:v>
                </c:pt>
                <c:pt idx="4">
                  <c:v>0.1875</c:v>
                </c:pt>
                <c:pt idx="5">
                  <c:v>0.125</c:v>
                </c:pt>
                <c:pt idx="6">
                  <c:v>0.125</c:v>
                </c:pt>
                <c:pt idx="7">
                  <c:v>9.375E-2</c:v>
                </c:pt>
                <c:pt idx="8">
                  <c:v>0.15625</c:v>
                </c:pt>
                <c:pt idx="9">
                  <c:v>9.375E-2</c:v>
                </c:pt>
              </c:numCache>
            </c:numRef>
          </c:val>
        </c:ser>
        <c:ser>
          <c:idx val="4"/>
          <c:order val="4"/>
          <c:tx>
            <c:strRef>
              <c:f>'Resumen Revelacion'!$AG$9</c:f>
              <c:strCache>
                <c:ptCount val="1"/>
                <c:pt idx="0">
                  <c:v>5</c:v>
                </c:pt>
              </c:strCache>
            </c:strRef>
          </c:tx>
          <c:invertIfNegative val="0"/>
          <c:val>
            <c:numRef>
              <c:f>'Resumen Revelacion'!$AH$9:$AQ$9</c:f>
              <c:numCache>
                <c:formatCode>0%</c:formatCode>
                <c:ptCount val="10"/>
                <c:pt idx="0">
                  <c:v>0.15625</c:v>
                </c:pt>
                <c:pt idx="1">
                  <c:v>6.25E-2</c:v>
                </c:pt>
                <c:pt idx="2">
                  <c:v>6.25E-2</c:v>
                </c:pt>
                <c:pt idx="3">
                  <c:v>9.375E-2</c:v>
                </c:pt>
                <c:pt idx="4">
                  <c:v>9.375E-2</c:v>
                </c:pt>
                <c:pt idx="5">
                  <c:v>6.25E-2</c:v>
                </c:pt>
                <c:pt idx="6">
                  <c:v>0.15625</c:v>
                </c:pt>
                <c:pt idx="7">
                  <c:v>9.375E-2</c:v>
                </c:pt>
                <c:pt idx="8">
                  <c:v>3.125E-2</c:v>
                </c:pt>
                <c:pt idx="9">
                  <c:v>9.375E-2</c:v>
                </c:pt>
              </c:numCache>
            </c:numRef>
          </c:val>
        </c:ser>
        <c:dLbls>
          <c:showLegendKey val="0"/>
          <c:showVal val="0"/>
          <c:showCatName val="0"/>
          <c:showSerName val="0"/>
          <c:showPercent val="0"/>
          <c:showBubbleSize val="0"/>
        </c:dLbls>
        <c:gapWidth val="150"/>
        <c:axId val="217749360"/>
        <c:axId val="217749920"/>
      </c:barChart>
      <c:lineChart>
        <c:grouping val="stacked"/>
        <c:varyColors val="0"/>
        <c:ser>
          <c:idx val="5"/>
          <c:order val="5"/>
          <c:tx>
            <c:strRef>
              <c:f>'Resumen Revelacion'!$AG$10</c:f>
              <c:strCache>
                <c:ptCount val="1"/>
                <c:pt idx="0">
                  <c:v>Calificación</c:v>
                </c:pt>
              </c:strCache>
            </c:strRef>
          </c:tx>
          <c:marker>
            <c:symbol val="none"/>
          </c:marker>
          <c:val>
            <c:numRef>
              <c:f>'Resumen Revelacion'!$AH$10:$AQ$10</c:f>
              <c:numCache>
                <c:formatCode>0.0%</c:formatCode>
                <c:ptCount val="10"/>
                <c:pt idx="0">
                  <c:v>0.61250000000000004</c:v>
                </c:pt>
                <c:pt idx="1">
                  <c:v>0.61538461538461542</c:v>
                </c:pt>
                <c:pt idx="2">
                  <c:v>0.75384615384615383</c:v>
                </c:pt>
                <c:pt idx="3">
                  <c:v>0.61818181818181817</c:v>
                </c:pt>
                <c:pt idx="4">
                  <c:v>0.72499999999999998</c:v>
                </c:pt>
                <c:pt idx="5">
                  <c:v>0.61538461538461542</c:v>
                </c:pt>
                <c:pt idx="6">
                  <c:v>0.83636363636363631</c:v>
                </c:pt>
                <c:pt idx="7">
                  <c:v>0.62857142857142856</c:v>
                </c:pt>
                <c:pt idx="8">
                  <c:v>0.6166666666666667</c:v>
                </c:pt>
                <c:pt idx="9">
                  <c:v>0.70909090909090911</c:v>
                </c:pt>
              </c:numCache>
            </c:numRef>
          </c:val>
          <c:smooth val="0"/>
        </c:ser>
        <c:dLbls>
          <c:showLegendKey val="0"/>
          <c:showVal val="0"/>
          <c:showCatName val="0"/>
          <c:showSerName val="0"/>
          <c:showPercent val="0"/>
          <c:showBubbleSize val="0"/>
        </c:dLbls>
        <c:marker val="1"/>
        <c:smooth val="0"/>
        <c:axId val="217885056"/>
        <c:axId val="217884496"/>
      </c:lineChart>
      <c:catAx>
        <c:axId val="217749360"/>
        <c:scaling>
          <c:orientation val="minMax"/>
        </c:scaling>
        <c:delete val="0"/>
        <c:axPos val="b"/>
        <c:majorTickMark val="out"/>
        <c:minorTickMark val="none"/>
        <c:tickLblPos val="nextTo"/>
        <c:txPr>
          <a:bodyPr/>
          <a:lstStyle/>
          <a:p>
            <a:pPr>
              <a:defRPr lang="es-ES"/>
            </a:pPr>
            <a:endParaRPr lang="es-CO"/>
          </a:p>
        </c:txPr>
        <c:crossAx val="217749920"/>
        <c:crosses val="autoZero"/>
        <c:auto val="1"/>
        <c:lblAlgn val="ctr"/>
        <c:lblOffset val="100"/>
        <c:noMultiLvlLbl val="0"/>
      </c:catAx>
      <c:valAx>
        <c:axId val="217749920"/>
        <c:scaling>
          <c:orientation val="minMax"/>
        </c:scaling>
        <c:delete val="0"/>
        <c:axPos val="l"/>
        <c:majorGridlines/>
        <c:numFmt formatCode="0%" sourceLinked="1"/>
        <c:majorTickMark val="out"/>
        <c:minorTickMark val="none"/>
        <c:tickLblPos val="nextTo"/>
        <c:txPr>
          <a:bodyPr/>
          <a:lstStyle/>
          <a:p>
            <a:pPr>
              <a:defRPr lang="es-ES"/>
            </a:pPr>
            <a:endParaRPr lang="es-CO"/>
          </a:p>
        </c:txPr>
        <c:crossAx val="217749360"/>
        <c:crosses val="autoZero"/>
        <c:crossBetween val="between"/>
      </c:valAx>
      <c:valAx>
        <c:axId val="217884496"/>
        <c:scaling>
          <c:orientation val="minMax"/>
        </c:scaling>
        <c:delete val="0"/>
        <c:axPos val="r"/>
        <c:numFmt formatCode="0.0%" sourceLinked="1"/>
        <c:majorTickMark val="out"/>
        <c:minorTickMark val="none"/>
        <c:tickLblPos val="nextTo"/>
        <c:txPr>
          <a:bodyPr/>
          <a:lstStyle/>
          <a:p>
            <a:pPr>
              <a:defRPr lang="es-ES"/>
            </a:pPr>
            <a:endParaRPr lang="es-CO"/>
          </a:p>
        </c:txPr>
        <c:crossAx val="217885056"/>
        <c:crosses val="max"/>
        <c:crossBetween val="between"/>
      </c:valAx>
      <c:catAx>
        <c:axId val="217885056"/>
        <c:scaling>
          <c:orientation val="minMax"/>
        </c:scaling>
        <c:delete val="1"/>
        <c:axPos val="b"/>
        <c:majorTickMark val="out"/>
        <c:minorTickMark val="none"/>
        <c:tickLblPos val="nextTo"/>
        <c:crossAx val="217884496"/>
        <c:crosses val="autoZero"/>
        <c:auto val="1"/>
        <c:lblAlgn val="ctr"/>
        <c:lblOffset val="100"/>
        <c:noMultiLvlLbl val="0"/>
      </c:catAx>
    </c:plotArea>
    <c:legend>
      <c:legendPos val="r"/>
      <c:layout/>
      <c:overlay val="0"/>
      <c:txPr>
        <a:bodyPr/>
        <a:lstStyle/>
        <a:p>
          <a:pPr>
            <a:defRPr lang="es-ES"/>
          </a:pPr>
          <a:endParaRPr lang="es-CO"/>
        </a:p>
      </c:tx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n-US" sz="1500"/>
              <a:t>NIC 24</a:t>
            </a:r>
          </a:p>
        </c:rich>
      </c:tx>
      <c:layout/>
      <c:overlay val="0"/>
    </c:title>
    <c:autoTitleDeleted val="0"/>
    <c:plotArea>
      <c:layout/>
      <c:pieChart>
        <c:varyColors val="1"/>
        <c:ser>
          <c:idx val="0"/>
          <c:order val="0"/>
          <c:tx>
            <c:strRef>
              <c:f>'Resumen Revelacion'!$AU$3</c:f>
              <c:strCache>
                <c:ptCount val="1"/>
                <c:pt idx="0">
                  <c:v>NIC 24</c:v>
                </c:pt>
              </c:strCache>
            </c:strRef>
          </c:tx>
          <c:cat>
            <c:strRef>
              <c:f>'Resumen Revelacion'!$AT$4:$AT$9</c:f>
              <c:strCache>
                <c:ptCount val="6"/>
                <c:pt idx="0">
                  <c:v>N/A N/P</c:v>
                </c:pt>
                <c:pt idx="1">
                  <c:v>1</c:v>
                </c:pt>
                <c:pt idx="2">
                  <c:v>2</c:v>
                </c:pt>
                <c:pt idx="3">
                  <c:v>3</c:v>
                </c:pt>
                <c:pt idx="4">
                  <c:v>4</c:v>
                </c:pt>
                <c:pt idx="5">
                  <c:v>5</c:v>
                </c:pt>
              </c:strCache>
            </c:strRef>
          </c:cat>
          <c:val>
            <c:numRef>
              <c:f>'Resumen Revelacion'!$AU$4:$AU$9</c:f>
              <c:numCache>
                <c:formatCode>0%</c:formatCode>
                <c:ptCount val="6"/>
                <c:pt idx="0">
                  <c:v>0.28000000000000003</c:v>
                </c:pt>
                <c:pt idx="1">
                  <c:v>7.0000000000000007E-2</c:v>
                </c:pt>
                <c:pt idx="2">
                  <c:v>0.09</c:v>
                </c:pt>
                <c:pt idx="3">
                  <c:v>0.14000000000000001</c:v>
                </c:pt>
                <c:pt idx="4">
                  <c:v>0.25</c:v>
                </c:pt>
                <c:pt idx="5">
                  <c:v>0.17</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a:defRPr lang="es-ES" sz="800"/>
          </a:pPr>
          <a:endParaRPr lang="es-CO"/>
        </a:p>
      </c:tx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685800</xdr:colOff>
      <xdr:row>4</xdr:row>
      <xdr:rowOff>47625</xdr:rowOff>
    </xdr:from>
    <xdr:to>
      <xdr:col>11</xdr:col>
      <xdr:colOff>66675</xdr:colOff>
      <xdr:row>16</xdr:row>
      <xdr:rowOff>133350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238125</xdr:colOff>
      <xdr:row>26</xdr:row>
      <xdr:rowOff>9525</xdr:rowOff>
    </xdr:from>
    <xdr:to>
      <xdr:col>11</xdr:col>
      <xdr:colOff>466725</xdr:colOff>
      <xdr:row>36</xdr:row>
      <xdr:rowOff>85725</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695325</xdr:colOff>
      <xdr:row>89</xdr:row>
      <xdr:rowOff>66675</xdr:rowOff>
    </xdr:from>
    <xdr:to>
      <xdr:col>2</xdr:col>
      <xdr:colOff>1733550</xdr:colOff>
      <xdr:row>101</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247650</xdr:colOff>
      <xdr:row>89</xdr:row>
      <xdr:rowOff>0</xdr:rowOff>
    </xdr:from>
    <xdr:to>
      <xdr:col>7</xdr:col>
      <xdr:colOff>895350</xdr:colOff>
      <xdr:row>101</xdr:row>
      <xdr:rowOff>85725</xdr:rowOff>
    </xdr:to>
    <xdr:graphicFrame macro="">
      <xdr:nvGraphicFramePr>
        <xdr:cNvPr id="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628650</xdr:colOff>
      <xdr:row>105</xdr:row>
      <xdr:rowOff>28575</xdr:rowOff>
    </xdr:from>
    <xdr:to>
      <xdr:col>2</xdr:col>
      <xdr:colOff>1695450</xdr:colOff>
      <xdr:row>116</xdr:row>
      <xdr:rowOff>161925</xdr:rowOff>
    </xdr:to>
    <xdr:graphicFrame macro="">
      <xdr:nvGraphicFramePr>
        <xdr:cNvPr id="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257175</xdr:colOff>
      <xdr:row>104</xdr:row>
      <xdr:rowOff>171450</xdr:rowOff>
    </xdr:from>
    <xdr:to>
      <xdr:col>7</xdr:col>
      <xdr:colOff>895350</xdr:colOff>
      <xdr:row>116</xdr:row>
      <xdr:rowOff>161925</xdr:rowOff>
    </xdr:to>
    <xdr:graphicFrame macro="">
      <xdr:nvGraphicFramePr>
        <xdr:cNvPr id="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32</xdr:col>
      <xdr:colOff>41274</xdr:colOff>
      <xdr:row>10</xdr:row>
      <xdr:rowOff>231775</xdr:rowOff>
    </xdr:from>
    <xdr:to>
      <xdr:col>41</xdr:col>
      <xdr:colOff>215900</xdr:colOff>
      <xdr:row>14</xdr:row>
      <xdr:rowOff>1028700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254000</xdr:colOff>
      <xdr:row>10</xdr:row>
      <xdr:rowOff>254000</xdr:rowOff>
    </xdr:from>
    <xdr:to>
      <xdr:col>31</xdr:col>
      <xdr:colOff>285750</xdr:colOff>
      <xdr:row>14</xdr:row>
      <xdr:rowOff>1047750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508000</xdr:colOff>
      <xdr:row>10</xdr:row>
      <xdr:rowOff>254000</xdr:rowOff>
    </xdr:from>
    <xdr:to>
      <xdr:col>46</xdr:col>
      <xdr:colOff>47624</xdr:colOff>
      <xdr:row>12</xdr:row>
      <xdr:rowOff>841375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46</xdr:col>
      <xdr:colOff>47625</xdr:colOff>
      <xdr:row>10</xdr:row>
      <xdr:rowOff>238125</xdr:rowOff>
    </xdr:from>
    <xdr:to>
      <xdr:col>48</xdr:col>
      <xdr:colOff>349249</xdr:colOff>
      <xdr:row>12</xdr:row>
      <xdr:rowOff>825500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48</xdr:col>
      <xdr:colOff>365125</xdr:colOff>
      <xdr:row>10</xdr:row>
      <xdr:rowOff>222250</xdr:rowOff>
    </xdr:from>
    <xdr:to>
      <xdr:col>50</xdr:col>
      <xdr:colOff>666749</xdr:colOff>
      <xdr:row>12</xdr:row>
      <xdr:rowOff>809625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AppData/Local/Microsoft/Windows/INetCache/IE/7T560ZUX/Instrumentos-de-Investig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conocimiento"/>
      <sheetName val="Reconocimient"/>
      <sheetName val="Presentación"/>
      <sheetName val="Revelación"/>
      <sheetName val="MI Reconocimiento"/>
      <sheetName val="MI Presentación"/>
      <sheetName val="MI Revelaciones"/>
    </sheetNames>
    <sheetDataSet>
      <sheetData sheetId="0"/>
      <sheetData sheetId="1"/>
      <sheetData sheetId="2"/>
      <sheetData sheetId="3"/>
      <sheetData sheetId="4">
        <row r="12">
          <cell r="M12">
            <v>10</v>
          </cell>
          <cell r="O12">
            <v>2</v>
          </cell>
          <cell r="Q12">
            <v>20</v>
          </cell>
          <cell r="S12">
            <v>32</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showGridLines="0" tabSelected="1" topLeftCell="A4" workbookViewId="0">
      <pane xSplit="2" topLeftCell="C1" activePane="topRight" state="frozen"/>
      <selection pane="topRight" activeCell="A20" sqref="A20"/>
    </sheetView>
  </sheetViews>
  <sheetFormatPr baseColWidth="10" defaultRowHeight="15" x14ac:dyDescent="0.25"/>
  <cols>
    <col min="1" max="1" width="3" customWidth="1"/>
    <col min="2" max="2" width="40" bestFit="1" customWidth="1"/>
    <col min="3" max="9" width="35.28515625" style="44" customWidth="1"/>
    <col min="10" max="11" width="35.28515625" style="45" customWidth="1"/>
    <col min="12" max="12" width="35.28515625" style="44" customWidth="1"/>
  </cols>
  <sheetData>
    <row r="1" spans="2:19" ht="15.75" thickBot="1" x14ac:dyDescent="0.3"/>
    <row r="2" spans="2:19" ht="15.75" thickBot="1" x14ac:dyDescent="0.3">
      <c r="B2" s="23" t="s">
        <v>4</v>
      </c>
      <c r="C2" s="46" t="s">
        <v>11</v>
      </c>
      <c r="D2" s="46" t="s">
        <v>68</v>
      </c>
      <c r="E2" s="46" t="s">
        <v>129</v>
      </c>
      <c r="F2" s="46" t="s">
        <v>141</v>
      </c>
      <c r="G2" s="46" t="s">
        <v>182</v>
      </c>
      <c r="H2" s="46" t="s">
        <v>230</v>
      </c>
      <c r="I2" s="46" t="s">
        <v>229</v>
      </c>
      <c r="J2" s="47" t="s">
        <v>217</v>
      </c>
      <c r="K2" s="47" t="s">
        <v>221</v>
      </c>
      <c r="L2" s="48" t="s">
        <v>224</v>
      </c>
    </row>
    <row r="3" spans="2:19" ht="91.5" customHeight="1" x14ac:dyDescent="0.25">
      <c r="B3" s="4" t="s">
        <v>0</v>
      </c>
      <c r="C3" s="155" t="s">
        <v>605</v>
      </c>
      <c r="D3" s="156" t="s">
        <v>69</v>
      </c>
      <c r="E3" s="156" t="s">
        <v>604</v>
      </c>
      <c r="F3" s="156" t="s">
        <v>180</v>
      </c>
      <c r="G3" s="156" t="s">
        <v>603</v>
      </c>
      <c r="H3" s="156" t="s">
        <v>606</v>
      </c>
      <c r="I3" s="157" t="s">
        <v>227</v>
      </c>
      <c r="J3" s="156" t="s">
        <v>601</v>
      </c>
      <c r="K3" s="156" t="s">
        <v>222</v>
      </c>
      <c r="L3" s="158" t="s">
        <v>602</v>
      </c>
    </row>
    <row r="4" spans="2:19" x14ac:dyDescent="0.25">
      <c r="B4" s="4" t="s">
        <v>5</v>
      </c>
      <c r="C4" s="159" t="s">
        <v>216</v>
      </c>
      <c r="D4" s="157"/>
      <c r="E4" s="157"/>
      <c r="F4" s="157"/>
      <c r="G4" s="157" t="s">
        <v>376</v>
      </c>
      <c r="H4" s="157"/>
      <c r="I4" s="157" t="s">
        <v>219</v>
      </c>
      <c r="J4" s="156" t="s">
        <v>219</v>
      </c>
      <c r="K4" s="156"/>
      <c r="L4" s="158"/>
    </row>
    <row r="5" spans="2:19" s="9" customFormat="1" x14ac:dyDescent="0.25">
      <c r="B5" s="4" t="s">
        <v>600</v>
      </c>
      <c r="C5" s="159">
        <v>20</v>
      </c>
      <c r="D5" s="159">
        <v>129</v>
      </c>
      <c r="E5" s="159">
        <v>8</v>
      </c>
      <c r="F5" s="159">
        <v>38</v>
      </c>
      <c r="G5" s="159">
        <v>28</v>
      </c>
      <c r="H5" s="159">
        <v>75</v>
      </c>
      <c r="I5" s="159">
        <v>12</v>
      </c>
      <c r="J5" s="159">
        <v>26</v>
      </c>
      <c r="K5" s="159">
        <v>49</v>
      </c>
      <c r="L5" s="159">
        <v>14</v>
      </c>
      <c r="O5"/>
      <c r="P5"/>
      <c r="Q5"/>
      <c r="R5"/>
      <c r="S5"/>
    </row>
    <row r="6" spans="2:19" s="32" customFormat="1" ht="15.75" thickBot="1" x14ac:dyDescent="0.3">
      <c r="B6" s="4" t="s">
        <v>61</v>
      </c>
      <c r="C6" s="159" t="s">
        <v>212</v>
      </c>
      <c r="D6" s="157" t="s">
        <v>181</v>
      </c>
      <c r="E6" s="157" t="s">
        <v>139</v>
      </c>
      <c r="F6" s="157" t="s">
        <v>139</v>
      </c>
      <c r="G6" s="157" t="s">
        <v>212</v>
      </c>
      <c r="H6" s="157" t="s">
        <v>212</v>
      </c>
      <c r="I6" s="157" t="s">
        <v>212</v>
      </c>
      <c r="J6" s="160" t="s">
        <v>212</v>
      </c>
      <c r="K6" s="156" t="s">
        <v>139</v>
      </c>
      <c r="L6" s="158" t="s">
        <v>212</v>
      </c>
      <c r="O6"/>
      <c r="P6"/>
      <c r="Q6"/>
      <c r="R6"/>
      <c r="S6"/>
    </row>
    <row r="7" spans="2:19" ht="15.75" thickBot="1" x14ac:dyDescent="0.3">
      <c r="B7" s="24" t="s">
        <v>2</v>
      </c>
      <c r="C7" s="159"/>
      <c r="D7" s="157"/>
      <c r="E7" s="161"/>
      <c r="F7" s="157"/>
      <c r="G7" s="157"/>
      <c r="H7" s="157"/>
      <c r="I7" s="157"/>
      <c r="J7" s="156"/>
      <c r="K7" s="156"/>
      <c r="L7" s="158"/>
    </row>
    <row r="8" spans="2:19" s="35" customFormat="1" ht="25.5" customHeight="1" x14ac:dyDescent="0.25">
      <c r="B8" s="4" t="s">
        <v>3</v>
      </c>
      <c r="C8" s="155" t="s">
        <v>213</v>
      </c>
      <c r="D8" s="156"/>
      <c r="E8" s="160" t="s">
        <v>130</v>
      </c>
      <c r="F8" s="156"/>
      <c r="G8" s="156" t="s">
        <v>377</v>
      </c>
      <c r="H8" s="156"/>
      <c r="I8" s="157" t="s">
        <v>228</v>
      </c>
      <c r="J8" s="156" t="s">
        <v>220</v>
      </c>
      <c r="K8" s="156" t="s">
        <v>223</v>
      </c>
      <c r="L8" s="158" t="s">
        <v>226</v>
      </c>
      <c r="O8"/>
      <c r="P8"/>
      <c r="Q8"/>
      <c r="R8"/>
      <c r="S8"/>
    </row>
    <row r="9" spans="2:19" ht="90" thickBot="1" x14ac:dyDescent="0.3">
      <c r="B9" s="5" t="s">
        <v>1</v>
      </c>
      <c r="C9" s="162" t="s">
        <v>211</v>
      </c>
      <c r="D9" s="163"/>
      <c r="E9" s="164" t="s">
        <v>140</v>
      </c>
      <c r="F9" s="163"/>
      <c r="G9" s="163"/>
      <c r="H9" s="163"/>
      <c r="I9" s="163" t="s">
        <v>227</v>
      </c>
      <c r="J9" s="164" t="s">
        <v>218</v>
      </c>
      <c r="K9" s="164" t="s">
        <v>222</v>
      </c>
      <c r="L9" s="165" t="s">
        <v>225</v>
      </c>
    </row>
    <row r="10" spans="2:19" ht="15.75" thickBot="1" x14ac:dyDescent="0.3">
      <c r="B10" s="9"/>
      <c r="D10" s="49"/>
      <c r="E10" s="49"/>
      <c r="F10" s="49"/>
      <c r="G10" s="49"/>
      <c r="H10" s="49"/>
      <c r="I10" s="49"/>
      <c r="J10" s="50"/>
      <c r="K10" s="50"/>
      <c r="L10" s="50"/>
    </row>
    <row r="11" spans="2:19" x14ac:dyDescent="0.25">
      <c r="B11" s="43" t="s">
        <v>63</v>
      </c>
      <c r="C11" s="51"/>
      <c r="D11" s="52"/>
      <c r="E11" s="52"/>
      <c r="F11" s="52"/>
      <c r="G11" s="52"/>
      <c r="H11" s="53"/>
      <c r="I11" s="53"/>
      <c r="J11" s="54"/>
      <c r="K11" s="54"/>
      <c r="L11" s="55"/>
    </row>
    <row r="12" spans="2:19" x14ac:dyDescent="0.25">
      <c r="B12" s="25" t="s">
        <v>62</v>
      </c>
      <c r="C12" s="56">
        <v>25567362</v>
      </c>
      <c r="D12" s="56">
        <v>27415335</v>
      </c>
      <c r="E12" s="56">
        <v>154433826</v>
      </c>
      <c r="F12" s="56">
        <v>39929059</v>
      </c>
      <c r="G12" s="56">
        <v>132427994</v>
      </c>
      <c r="H12" s="56">
        <v>11631718</v>
      </c>
      <c r="I12" s="56">
        <v>10785341</v>
      </c>
      <c r="J12" s="56">
        <v>16811262</v>
      </c>
      <c r="K12" s="56">
        <v>62058004</v>
      </c>
      <c r="L12" s="56">
        <v>4503436</v>
      </c>
    </row>
    <row r="13" spans="2:19" x14ac:dyDescent="0.25">
      <c r="B13" s="25" t="s">
        <v>42</v>
      </c>
      <c r="C13" s="56">
        <v>14411340</v>
      </c>
      <c r="D13" s="56">
        <v>8233030</v>
      </c>
      <c r="E13" s="56">
        <v>136086658</v>
      </c>
      <c r="F13" s="56">
        <v>16635407</v>
      </c>
      <c r="G13" s="56">
        <v>56735043</v>
      </c>
      <c r="H13" s="56">
        <v>4019411</v>
      </c>
      <c r="I13" s="56">
        <v>2910231</v>
      </c>
      <c r="J13" s="56">
        <v>5619200</v>
      </c>
      <c r="K13" s="56">
        <v>57916482</v>
      </c>
      <c r="L13" s="56">
        <v>1272644</v>
      </c>
    </row>
    <row r="14" spans="2:19" x14ac:dyDescent="0.25">
      <c r="B14" s="25" t="s">
        <v>64</v>
      </c>
      <c r="C14" s="56">
        <v>7451477</v>
      </c>
      <c r="D14" s="56">
        <v>12441163</v>
      </c>
      <c r="E14" s="56">
        <v>11664032</v>
      </c>
      <c r="F14" s="56">
        <v>20207077</v>
      </c>
      <c r="G14" s="56">
        <v>71119203</v>
      </c>
      <c r="H14" s="56">
        <v>7242551</v>
      </c>
      <c r="I14" s="56">
        <v>7875110</v>
      </c>
      <c r="J14" s="56">
        <v>9805960</v>
      </c>
      <c r="K14" s="56">
        <v>4141522</v>
      </c>
      <c r="L14" s="56">
        <v>3214004</v>
      </c>
    </row>
    <row r="15" spans="2:19" x14ac:dyDescent="0.25">
      <c r="B15" s="25" t="s">
        <v>65</v>
      </c>
      <c r="C15" s="56">
        <v>8783885704277.7197</v>
      </c>
      <c r="D15" s="56">
        <v>14899279081160</v>
      </c>
      <c r="E15" s="56">
        <v>28159902223245</v>
      </c>
      <c r="F15" s="56">
        <v>21673382804200</v>
      </c>
      <c r="G15" s="56">
        <v>74626807697640</v>
      </c>
      <c r="H15" s="56">
        <v>12383896773300</v>
      </c>
      <c r="I15" s="56">
        <v>12801483.4542803</v>
      </c>
      <c r="J15" s="56">
        <v>14506259766466.1</v>
      </c>
      <c r="K15" s="56">
        <v>3560306309760</v>
      </c>
      <c r="L15" s="56">
        <v>3269747466342.96</v>
      </c>
    </row>
    <row r="16" spans="2:19" s="9" customFormat="1" x14ac:dyDescent="0.25">
      <c r="B16" s="25" t="s">
        <v>66</v>
      </c>
      <c r="C16" s="56">
        <v>1125498016</v>
      </c>
      <c r="D16" s="56">
        <v>791516033</v>
      </c>
      <c r="E16" s="56">
        <v>20178287315</v>
      </c>
      <c r="F16" s="56">
        <v>575372223</v>
      </c>
      <c r="G16" s="56">
        <v>41116698456</v>
      </c>
      <c r="H16" s="56">
        <v>1360870160</v>
      </c>
      <c r="I16" s="56">
        <v>530000000</v>
      </c>
      <c r="J16" s="56">
        <v>9181.177017</v>
      </c>
      <c r="K16" s="56"/>
      <c r="L16" s="56">
        <v>346.70136000000002</v>
      </c>
      <c r="O16"/>
      <c r="P16"/>
      <c r="Q16"/>
      <c r="R16"/>
      <c r="S16"/>
    </row>
    <row r="17" spans="2:12" x14ac:dyDescent="0.25">
      <c r="B17" s="25" t="s">
        <v>67</v>
      </c>
      <c r="C17" s="56">
        <v>433048</v>
      </c>
      <c r="D17" s="56">
        <v>294950</v>
      </c>
      <c r="E17" s="56">
        <v>805202</v>
      </c>
      <c r="F17" s="56">
        <v>782666</v>
      </c>
      <c r="G17" s="56">
        <v>13106503</v>
      </c>
      <c r="H17" s="56">
        <v>183710</v>
      </c>
      <c r="I17" s="56">
        <v>438407</v>
      </c>
      <c r="J17" s="56">
        <v>843560</v>
      </c>
      <c r="K17" s="56">
        <v>435312</v>
      </c>
      <c r="L17" s="56">
        <v>279518</v>
      </c>
    </row>
    <row r="18" spans="2:12" x14ac:dyDescent="0.25">
      <c r="B18" s="1"/>
      <c r="C18" s="33"/>
    </row>
    <row r="19" spans="2:12" x14ac:dyDescent="0.25">
      <c r="B19" s="26"/>
      <c r="C19" s="57"/>
      <c r="D19" s="57"/>
      <c r="E19" s="57"/>
      <c r="F19" s="57"/>
      <c r="G19" s="57"/>
      <c r="J19" s="58"/>
      <c r="K19" s="58"/>
    </row>
    <row r="20" spans="2:12" x14ac:dyDescent="0.25">
      <c r="B20" s="2"/>
      <c r="C20" s="59"/>
      <c r="D20" s="57"/>
      <c r="E20" s="57"/>
      <c r="F20" s="57"/>
      <c r="G20" s="57"/>
      <c r="J20" s="58"/>
      <c r="K20" s="58"/>
    </row>
    <row r="21" spans="2:12" x14ac:dyDescent="0.25">
      <c r="B21" s="26"/>
      <c r="C21" s="57"/>
      <c r="D21" s="57"/>
      <c r="E21" s="57"/>
      <c r="F21" s="57"/>
      <c r="G21" s="57"/>
      <c r="J21" s="58"/>
      <c r="K21" s="58"/>
    </row>
    <row r="22" spans="2:12" x14ac:dyDescent="0.25">
      <c r="B22" s="26"/>
      <c r="C22" s="57"/>
      <c r="D22" s="57"/>
      <c r="E22" s="57"/>
      <c r="F22" s="57"/>
      <c r="G22" s="57"/>
      <c r="J22" s="58"/>
      <c r="K22" s="58"/>
    </row>
    <row r="23" spans="2:12" x14ac:dyDescent="0.25">
      <c r="B23" s="26"/>
      <c r="C23" s="57"/>
      <c r="D23" s="57"/>
      <c r="E23" s="57"/>
      <c r="F23" s="57"/>
      <c r="G23" s="57"/>
      <c r="J23" s="58"/>
      <c r="K23" s="58"/>
    </row>
  </sheetData>
  <dataConsolidate/>
  <dataValidations count="1">
    <dataValidation type="list" allowBlank="1" showInputMessage="1" showErrorMessage="1" sqref="I4:L4 D4:F4">
      <formula1>"Horizontal,Vertical"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1"/>
  <sheetViews>
    <sheetView showGridLines="0" topLeftCell="B4" workbookViewId="0">
      <selection activeCell="E10" sqref="E10"/>
    </sheetView>
  </sheetViews>
  <sheetFormatPr baseColWidth="10" defaultRowHeight="15" x14ac:dyDescent="0.25"/>
  <cols>
    <col min="1" max="1" width="0" style="9" hidden="1" customWidth="1"/>
    <col min="2" max="2" width="17.42578125" customWidth="1"/>
    <col min="3" max="3" width="56.42578125" customWidth="1"/>
    <col min="4" max="4" width="15.7109375" style="9" customWidth="1"/>
    <col min="5" max="5" width="18.85546875" customWidth="1"/>
    <col min="6" max="6" width="23.28515625" style="27" customWidth="1"/>
    <col min="7" max="7" width="26" style="9" customWidth="1"/>
    <col min="8" max="8" width="29" style="9" hidden="1" customWidth="1"/>
    <col min="9" max="9" width="27.28515625" style="9" customWidth="1"/>
    <col min="10" max="10" width="26.42578125" style="9" customWidth="1"/>
    <col min="11" max="11" width="25.5703125" style="9" customWidth="1"/>
    <col min="13" max="13" width="39.28515625" bestFit="1" customWidth="1"/>
    <col min="14" max="14" width="15.28515625" customWidth="1"/>
    <col min="15" max="15" width="20" bestFit="1" customWidth="1"/>
    <col min="16" max="16" width="16.7109375" customWidth="1"/>
    <col min="17" max="17" width="17.85546875" bestFit="1" customWidth="1"/>
    <col min="18" max="19" width="10.85546875" customWidth="1"/>
    <col min="20" max="20" width="11.85546875" bestFit="1" customWidth="1"/>
    <col min="21" max="21" width="20" bestFit="1" customWidth="1"/>
  </cols>
  <sheetData>
    <row r="1" spans="1:26" s="9" customFormat="1" x14ac:dyDescent="0.25">
      <c r="F1" s="27"/>
      <c r="M1"/>
      <c r="N1"/>
      <c r="O1"/>
      <c r="P1"/>
      <c r="Q1"/>
      <c r="R1"/>
      <c r="S1"/>
      <c r="T1"/>
      <c r="U1"/>
      <c r="V1"/>
      <c r="W1"/>
      <c r="X1"/>
      <c r="Y1"/>
      <c r="Z1"/>
    </row>
    <row r="2" spans="1:26" ht="18.75" x14ac:dyDescent="0.3">
      <c r="B2" s="173" t="s">
        <v>33</v>
      </c>
      <c r="C2" s="173"/>
      <c r="D2" s="173"/>
      <c r="E2" s="173"/>
      <c r="F2" s="173"/>
      <c r="G2" s="173"/>
      <c r="H2" s="173"/>
      <c r="I2" s="173"/>
      <c r="J2" s="173"/>
      <c r="K2"/>
    </row>
    <row r="3" spans="1:26" s="9" customFormat="1" ht="18.75" x14ac:dyDescent="0.3">
      <c r="B3" s="97"/>
      <c r="C3" s="97"/>
      <c r="D3" s="111"/>
      <c r="E3" s="97"/>
      <c r="F3" s="97"/>
      <c r="G3" s="97"/>
      <c r="H3" s="97"/>
      <c r="I3" s="111"/>
      <c r="J3" s="97"/>
      <c r="K3" s="111"/>
      <c r="M3"/>
      <c r="N3"/>
      <c r="O3"/>
      <c r="P3"/>
      <c r="Q3"/>
      <c r="R3"/>
      <c r="S3"/>
      <c r="T3"/>
      <c r="U3"/>
      <c r="V3"/>
      <c r="W3"/>
      <c r="X3"/>
      <c r="Y3"/>
      <c r="Z3"/>
    </row>
    <row r="4" spans="1:26" ht="21.75" thickBot="1" x14ac:dyDescent="0.4">
      <c r="B4" s="98"/>
      <c r="C4" s="98"/>
      <c r="D4" s="98"/>
      <c r="F4"/>
      <c r="G4"/>
      <c r="H4" s="98"/>
      <c r="I4" s="98"/>
      <c r="J4" s="98"/>
      <c r="K4" s="98"/>
    </row>
    <row r="5" spans="1:26" s="3" customFormat="1" ht="68.25" customHeight="1" thickBot="1" x14ac:dyDescent="0.3">
      <c r="A5" s="65"/>
      <c r="B5" s="64" t="s">
        <v>9</v>
      </c>
      <c r="C5" s="64" t="s">
        <v>35</v>
      </c>
      <c r="D5" s="65" t="s">
        <v>10</v>
      </c>
      <c r="E5" s="64" t="s">
        <v>550</v>
      </c>
      <c r="F5" s="64" t="s">
        <v>551</v>
      </c>
      <c r="G5" s="64" t="s">
        <v>552</v>
      </c>
      <c r="H5" s="64"/>
      <c r="I5" s="64" t="s">
        <v>553</v>
      </c>
      <c r="J5" s="64" t="s">
        <v>554</v>
      </c>
      <c r="K5" s="64" t="s">
        <v>555</v>
      </c>
      <c r="M5"/>
      <c r="N5"/>
      <c r="O5"/>
      <c r="P5"/>
      <c r="Q5"/>
      <c r="R5"/>
      <c r="S5"/>
      <c r="T5"/>
      <c r="U5"/>
      <c r="V5"/>
      <c r="W5"/>
      <c r="X5"/>
      <c r="Y5"/>
      <c r="Z5"/>
    </row>
    <row r="6" spans="1:26" s="9" customFormat="1" x14ac:dyDescent="0.25">
      <c r="A6" s="66">
        <v>1</v>
      </c>
      <c r="B6" s="6" t="s">
        <v>11</v>
      </c>
      <c r="C6" s="6" t="s">
        <v>13</v>
      </c>
      <c r="D6" s="7">
        <v>0.99990000000000001</v>
      </c>
      <c r="E6" s="6" t="s">
        <v>6</v>
      </c>
      <c r="F6" s="6" t="s">
        <v>246</v>
      </c>
      <c r="G6" s="6" t="str">
        <f t="shared" ref="G6:G20" si="0">IF(D6&gt;50%,"Control","Financiera")</f>
        <v>Control</v>
      </c>
      <c r="H6" s="6">
        <v>1</v>
      </c>
      <c r="I6" s="6" t="s">
        <v>556</v>
      </c>
      <c r="J6" s="6" t="s">
        <v>6</v>
      </c>
      <c r="K6" s="6" t="s">
        <v>557</v>
      </c>
      <c r="M6"/>
      <c r="N6"/>
      <c r="O6"/>
      <c r="P6"/>
      <c r="Q6"/>
      <c r="R6"/>
      <c r="S6"/>
      <c r="T6"/>
      <c r="U6"/>
      <c r="V6"/>
      <c r="W6"/>
      <c r="X6"/>
      <c r="Y6"/>
      <c r="Z6"/>
    </row>
    <row r="7" spans="1:26" s="9" customFormat="1" x14ac:dyDescent="0.25">
      <c r="A7" s="66">
        <v>1</v>
      </c>
      <c r="B7" s="6" t="s">
        <v>11</v>
      </c>
      <c r="C7" s="6" t="s">
        <v>14</v>
      </c>
      <c r="D7" s="7">
        <v>0.99270000000000003</v>
      </c>
      <c r="E7" s="6" t="s">
        <v>6</v>
      </c>
      <c r="F7" s="6" t="s">
        <v>246</v>
      </c>
      <c r="G7" s="6" t="str">
        <f t="shared" si="0"/>
        <v>Control</v>
      </c>
      <c r="H7" s="6">
        <v>1</v>
      </c>
      <c r="I7" s="6" t="s">
        <v>556</v>
      </c>
      <c r="J7" s="6" t="s">
        <v>6</v>
      </c>
      <c r="K7" s="6" t="s">
        <v>557</v>
      </c>
      <c r="M7"/>
      <c r="N7"/>
      <c r="O7"/>
      <c r="P7"/>
      <c r="Q7"/>
      <c r="R7"/>
      <c r="S7"/>
      <c r="T7"/>
      <c r="U7"/>
      <c r="V7"/>
      <c r="W7"/>
      <c r="X7"/>
      <c r="Y7"/>
      <c r="Z7"/>
    </row>
    <row r="8" spans="1:26" s="9" customFormat="1" x14ac:dyDescent="0.25">
      <c r="A8" s="66">
        <v>1</v>
      </c>
      <c r="B8" s="6" t="s">
        <v>11</v>
      </c>
      <c r="C8" s="6" t="s">
        <v>15</v>
      </c>
      <c r="D8" s="7">
        <v>0.99729999999999996</v>
      </c>
      <c r="E8" s="6" t="s">
        <v>6</v>
      </c>
      <c r="F8" s="6" t="s">
        <v>246</v>
      </c>
      <c r="G8" s="6" t="str">
        <f t="shared" si="0"/>
        <v>Control</v>
      </c>
      <c r="H8" s="6">
        <v>1</v>
      </c>
      <c r="I8" s="6" t="s">
        <v>556</v>
      </c>
      <c r="J8" s="6" t="s">
        <v>6</v>
      </c>
      <c r="K8" s="6" t="s">
        <v>557</v>
      </c>
      <c r="M8"/>
      <c r="N8"/>
      <c r="O8"/>
      <c r="P8"/>
      <c r="Q8"/>
      <c r="R8"/>
      <c r="S8"/>
      <c r="T8"/>
      <c r="U8"/>
      <c r="V8"/>
      <c r="W8"/>
      <c r="X8"/>
      <c r="Y8"/>
      <c r="Z8"/>
    </row>
    <row r="9" spans="1:26" s="9" customFormat="1" x14ac:dyDescent="0.25">
      <c r="A9" s="66">
        <v>1</v>
      </c>
      <c r="B9" s="6" t="s">
        <v>11</v>
      </c>
      <c r="C9" s="6" t="s">
        <v>16</v>
      </c>
      <c r="D9" s="7">
        <v>1</v>
      </c>
      <c r="E9" s="6" t="s">
        <v>6</v>
      </c>
      <c r="F9" s="6" t="s">
        <v>246</v>
      </c>
      <c r="G9" s="6" t="str">
        <f t="shared" si="0"/>
        <v>Control</v>
      </c>
      <c r="H9" s="6">
        <v>1</v>
      </c>
      <c r="I9" s="6" t="s">
        <v>556</v>
      </c>
      <c r="J9" s="6" t="s">
        <v>6</v>
      </c>
      <c r="K9" s="6" t="s">
        <v>557</v>
      </c>
      <c r="M9"/>
      <c r="N9"/>
      <c r="O9"/>
      <c r="P9"/>
      <c r="Q9"/>
      <c r="R9"/>
      <c r="S9"/>
      <c r="T9"/>
      <c r="U9"/>
      <c r="V9"/>
      <c r="W9"/>
      <c r="X9"/>
      <c r="Y9"/>
      <c r="Z9"/>
    </row>
    <row r="10" spans="1:26" s="9" customFormat="1" x14ac:dyDescent="0.25">
      <c r="A10" s="66">
        <v>1</v>
      </c>
      <c r="B10" s="6" t="s">
        <v>11</v>
      </c>
      <c r="C10" s="6" t="s">
        <v>17</v>
      </c>
      <c r="D10" s="7">
        <v>0.15</v>
      </c>
      <c r="E10" s="6" t="s">
        <v>6</v>
      </c>
      <c r="F10" s="6" t="s">
        <v>246</v>
      </c>
      <c r="G10" s="6" t="str">
        <f t="shared" si="0"/>
        <v>Financiera</v>
      </c>
      <c r="H10" s="6">
        <v>1</v>
      </c>
      <c r="I10" s="6" t="s">
        <v>286</v>
      </c>
      <c r="J10" s="6" t="s">
        <v>253</v>
      </c>
      <c r="K10" s="6" t="s">
        <v>559</v>
      </c>
      <c r="M10"/>
      <c r="N10"/>
      <c r="O10"/>
      <c r="P10"/>
      <c r="Q10"/>
      <c r="R10"/>
      <c r="S10"/>
      <c r="T10"/>
      <c r="U10"/>
      <c r="V10"/>
      <c r="W10"/>
      <c r="X10"/>
      <c r="Y10"/>
      <c r="Z10"/>
    </row>
    <row r="11" spans="1:26" s="9" customFormat="1" x14ac:dyDescent="0.25">
      <c r="A11" s="66">
        <v>1</v>
      </c>
      <c r="B11" s="6" t="s">
        <v>11</v>
      </c>
      <c r="C11" s="6" t="s">
        <v>18</v>
      </c>
      <c r="D11" s="7">
        <v>0.96</v>
      </c>
      <c r="E11" s="6" t="s">
        <v>6</v>
      </c>
      <c r="F11" s="6" t="s">
        <v>246</v>
      </c>
      <c r="G11" s="6" t="str">
        <f t="shared" si="0"/>
        <v>Control</v>
      </c>
      <c r="H11" s="6">
        <v>1</v>
      </c>
      <c r="I11" s="6" t="s">
        <v>556</v>
      </c>
      <c r="J11" s="6" t="s">
        <v>6</v>
      </c>
      <c r="K11" s="6" t="s">
        <v>557</v>
      </c>
      <c r="M11"/>
      <c r="N11"/>
      <c r="O11"/>
      <c r="P11"/>
      <c r="Q11"/>
      <c r="R11"/>
      <c r="S11"/>
      <c r="T11"/>
      <c r="U11"/>
      <c r="V11"/>
      <c r="W11"/>
      <c r="X11"/>
      <c r="Y11"/>
      <c r="Z11"/>
    </row>
    <row r="12" spans="1:26" s="9" customFormat="1" x14ac:dyDescent="0.25">
      <c r="A12" s="66">
        <v>1</v>
      </c>
      <c r="B12" s="6" t="s">
        <v>11</v>
      </c>
      <c r="C12" s="6" t="s">
        <v>19</v>
      </c>
      <c r="D12" s="7">
        <v>0.63319999999999999</v>
      </c>
      <c r="E12" s="6" t="s">
        <v>6</v>
      </c>
      <c r="F12" s="6" t="s">
        <v>246</v>
      </c>
      <c r="G12" s="6" t="str">
        <f t="shared" si="0"/>
        <v>Control</v>
      </c>
      <c r="H12" s="6">
        <v>1</v>
      </c>
      <c r="I12" s="6" t="s">
        <v>556</v>
      </c>
      <c r="J12" s="6" t="s">
        <v>6</v>
      </c>
      <c r="K12" s="6" t="s">
        <v>557</v>
      </c>
      <c r="M12"/>
      <c r="N12"/>
      <c r="O12"/>
      <c r="P12"/>
      <c r="Q12"/>
      <c r="R12"/>
      <c r="S12"/>
      <c r="T12"/>
      <c r="U12"/>
      <c r="V12"/>
      <c r="W12"/>
      <c r="X12"/>
      <c r="Y12"/>
      <c r="Z12"/>
    </row>
    <row r="13" spans="1:26" s="9" customFormat="1" x14ac:dyDescent="0.25">
      <c r="A13" s="66">
        <v>1</v>
      </c>
      <c r="B13" s="6" t="s">
        <v>11</v>
      </c>
      <c r="C13" s="6" t="s">
        <v>20</v>
      </c>
      <c r="D13" s="7">
        <v>0.6</v>
      </c>
      <c r="E13" s="6" t="s">
        <v>6</v>
      </c>
      <c r="F13" s="6" t="s">
        <v>246</v>
      </c>
      <c r="G13" s="6" t="str">
        <f t="shared" si="0"/>
        <v>Control</v>
      </c>
      <c r="H13" s="6">
        <v>1</v>
      </c>
      <c r="I13" s="6" t="s">
        <v>556</v>
      </c>
      <c r="J13" s="6" t="s">
        <v>6</v>
      </c>
      <c r="K13" s="6" t="s">
        <v>557</v>
      </c>
      <c r="M13"/>
      <c r="N13"/>
      <c r="O13"/>
      <c r="P13"/>
      <c r="Q13"/>
      <c r="R13"/>
      <c r="S13"/>
      <c r="T13"/>
      <c r="U13"/>
      <c r="V13"/>
      <c r="W13"/>
      <c r="X13"/>
      <c r="Y13"/>
      <c r="Z13"/>
    </row>
    <row r="14" spans="1:26" s="9" customFormat="1" x14ac:dyDescent="0.25">
      <c r="A14" s="66">
        <v>1</v>
      </c>
      <c r="B14" s="6" t="s">
        <v>11</v>
      </c>
      <c r="C14" s="6" t="s">
        <v>214</v>
      </c>
      <c r="D14" s="7">
        <v>0.3</v>
      </c>
      <c r="E14" s="6" t="s">
        <v>6</v>
      </c>
      <c r="F14" s="6" t="s">
        <v>246</v>
      </c>
      <c r="G14" s="6" t="str">
        <f t="shared" si="0"/>
        <v>Financiera</v>
      </c>
      <c r="H14" s="6">
        <v>1</v>
      </c>
      <c r="I14" s="6" t="s">
        <v>286</v>
      </c>
      <c r="J14" s="6" t="s">
        <v>7</v>
      </c>
      <c r="K14" s="6" t="s">
        <v>558</v>
      </c>
      <c r="M14"/>
      <c r="N14"/>
      <c r="O14"/>
      <c r="P14"/>
      <c r="Q14"/>
      <c r="R14"/>
      <c r="S14"/>
      <c r="T14"/>
      <c r="U14"/>
      <c r="V14"/>
      <c r="W14"/>
      <c r="X14"/>
      <c r="Y14"/>
      <c r="Z14"/>
    </row>
    <row r="15" spans="1:26" s="9" customFormat="1" x14ac:dyDescent="0.25">
      <c r="A15" s="66">
        <v>1</v>
      </c>
      <c r="B15" s="6" t="s">
        <v>11</v>
      </c>
      <c r="C15" s="6" t="s">
        <v>21</v>
      </c>
      <c r="D15" s="7">
        <v>0.45140000000000002</v>
      </c>
      <c r="E15" s="6" t="s">
        <v>6</v>
      </c>
      <c r="F15" s="6" t="s">
        <v>246</v>
      </c>
      <c r="G15" s="6" t="str">
        <f t="shared" si="0"/>
        <v>Financiera</v>
      </c>
      <c r="H15" s="6">
        <v>1</v>
      </c>
      <c r="I15" s="6" t="s">
        <v>286</v>
      </c>
      <c r="J15" s="6" t="s">
        <v>7</v>
      </c>
      <c r="K15" s="6" t="s">
        <v>558</v>
      </c>
      <c r="M15"/>
      <c r="N15"/>
      <c r="O15"/>
      <c r="P15"/>
      <c r="Q15"/>
      <c r="R15"/>
      <c r="S15"/>
      <c r="T15"/>
      <c r="U15"/>
      <c r="V15"/>
      <c r="W15"/>
      <c r="X15"/>
      <c r="Y15"/>
      <c r="Z15"/>
    </row>
    <row r="16" spans="1:26" s="9" customFormat="1" x14ac:dyDescent="0.25">
      <c r="A16" s="66">
        <v>1</v>
      </c>
      <c r="B16" s="6" t="s">
        <v>11</v>
      </c>
      <c r="C16" s="6" t="s">
        <v>22</v>
      </c>
      <c r="D16" s="7">
        <v>0.99960000000000004</v>
      </c>
      <c r="E16" s="6" t="s">
        <v>6</v>
      </c>
      <c r="F16" s="6" t="s">
        <v>246</v>
      </c>
      <c r="G16" s="6" t="str">
        <f t="shared" si="0"/>
        <v>Control</v>
      </c>
      <c r="H16" s="6">
        <v>1</v>
      </c>
      <c r="I16" s="6" t="s">
        <v>556</v>
      </c>
      <c r="J16" s="6" t="s">
        <v>6</v>
      </c>
      <c r="K16" s="6" t="s">
        <v>557</v>
      </c>
      <c r="M16"/>
      <c r="N16"/>
      <c r="O16"/>
      <c r="P16"/>
      <c r="Q16"/>
      <c r="R16"/>
      <c r="S16"/>
      <c r="T16"/>
      <c r="U16"/>
      <c r="V16"/>
      <c r="W16"/>
      <c r="X16"/>
      <c r="Y16"/>
      <c r="Z16"/>
    </row>
    <row r="17" spans="1:26" s="9" customFormat="1" x14ac:dyDescent="0.25">
      <c r="A17" s="66">
        <v>1</v>
      </c>
      <c r="B17" s="6" t="s">
        <v>11</v>
      </c>
      <c r="C17" s="6" t="s">
        <v>23</v>
      </c>
      <c r="D17" s="7">
        <v>0.50990000000000002</v>
      </c>
      <c r="E17" s="6" t="s">
        <v>6</v>
      </c>
      <c r="F17" s="6" t="s">
        <v>246</v>
      </c>
      <c r="G17" s="6" t="str">
        <f t="shared" si="0"/>
        <v>Control</v>
      </c>
      <c r="H17" s="6">
        <v>1</v>
      </c>
      <c r="I17" s="6" t="s">
        <v>556</v>
      </c>
      <c r="J17" s="6" t="s">
        <v>6</v>
      </c>
      <c r="K17" s="6" t="s">
        <v>557</v>
      </c>
      <c r="M17"/>
      <c r="N17"/>
      <c r="O17"/>
      <c r="P17"/>
      <c r="Q17"/>
      <c r="R17"/>
      <c r="S17"/>
      <c r="T17"/>
      <c r="U17"/>
      <c r="V17"/>
      <c r="W17"/>
      <c r="X17"/>
      <c r="Y17"/>
      <c r="Z17"/>
    </row>
    <row r="18" spans="1:26" s="9" customFormat="1" x14ac:dyDescent="0.25">
      <c r="A18" s="66">
        <v>1</v>
      </c>
      <c r="B18" s="6" t="s">
        <v>11</v>
      </c>
      <c r="C18" s="6" t="s">
        <v>24</v>
      </c>
      <c r="D18" s="7">
        <v>0.999</v>
      </c>
      <c r="E18" s="6" t="s">
        <v>6</v>
      </c>
      <c r="F18" s="6" t="s">
        <v>246</v>
      </c>
      <c r="G18" s="6" t="str">
        <f t="shared" si="0"/>
        <v>Control</v>
      </c>
      <c r="H18" s="6">
        <v>1</v>
      </c>
      <c r="I18" s="6" t="s">
        <v>556</v>
      </c>
      <c r="J18" s="6" t="s">
        <v>6</v>
      </c>
      <c r="K18" s="6" t="s">
        <v>557</v>
      </c>
      <c r="M18"/>
      <c r="N18"/>
      <c r="O18"/>
      <c r="P18"/>
      <c r="Q18"/>
      <c r="R18"/>
      <c r="S18"/>
      <c r="T18"/>
      <c r="U18"/>
      <c r="V18"/>
      <c r="W18"/>
      <c r="X18"/>
      <c r="Y18"/>
      <c r="Z18"/>
    </row>
    <row r="19" spans="1:26" s="9" customFormat="1" x14ac:dyDescent="0.25">
      <c r="A19" s="66">
        <v>1</v>
      </c>
      <c r="B19" s="6" t="s">
        <v>11</v>
      </c>
      <c r="C19" s="6" t="s">
        <v>215</v>
      </c>
      <c r="D19" s="7">
        <v>0.99990000000000001</v>
      </c>
      <c r="E19" s="6" t="s">
        <v>6</v>
      </c>
      <c r="F19" s="6" t="s">
        <v>246</v>
      </c>
      <c r="G19" s="6" t="str">
        <f t="shared" si="0"/>
        <v>Control</v>
      </c>
      <c r="H19" s="6">
        <v>1</v>
      </c>
      <c r="I19" s="6" t="s">
        <v>556</v>
      </c>
      <c r="J19" s="6" t="s">
        <v>6</v>
      </c>
      <c r="K19" s="6" t="s">
        <v>557</v>
      </c>
      <c r="M19"/>
      <c r="N19"/>
      <c r="O19"/>
      <c r="P19"/>
      <c r="Q19"/>
      <c r="R19"/>
      <c r="S19"/>
      <c r="T19"/>
      <c r="U19"/>
      <c r="V19"/>
      <c r="W19"/>
      <c r="X19"/>
      <c r="Y19"/>
      <c r="Z19"/>
    </row>
    <row r="20" spans="1:26" s="9" customFormat="1" x14ac:dyDescent="0.25">
      <c r="A20" s="66">
        <v>1</v>
      </c>
      <c r="B20" s="6" t="s">
        <v>11</v>
      </c>
      <c r="C20" s="6" t="s">
        <v>25</v>
      </c>
      <c r="D20" s="7">
        <v>0.99990000000000001</v>
      </c>
      <c r="E20" s="6" t="s">
        <v>6</v>
      </c>
      <c r="F20" s="6" t="s">
        <v>246</v>
      </c>
      <c r="G20" s="6" t="str">
        <f t="shared" si="0"/>
        <v>Control</v>
      </c>
      <c r="H20" s="6">
        <v>1</v>
      </c>
      <c r="I20" s="6" t="s">
        <v>556</v>
      </c>
      <c r="J20" s="6" t="s">
        <v>6</v>
      </c>
      <c r="K20" s="6" t="s">
        <v>557</v>
      </c>
      <c r="M20"/>
      <c r="N20"/>
      <c r="O20"/>
      <c r="P20"/>
      <c r="Q20"/>
      <c r="R20"/>
      <c r="S20"/>
      <c r="T20"/>
      <c r="U20"/>
      <c r="V20"/>
      <c r="W20"/>
      <c r="X20"/>
      <c r="Y20"/>
      <c r="Z20"/>
    </row>
    <row r="21" spans="1:26" s="9" customFormat="1" x14ac:dyDescent="0.25">
      <c r="A21" s="66">
        <v>1</v>
      </c>
      <c r="B21" s="6" t="s">
        <v>11</v>
      </c>
      <c r="C21" s="6" t="s">
        <v>26</v>
      </c>
      <c r="D21" s="7">
        <v>0.5</v>
      </c>
      <c r="E21" s="6" t="s">
        <v>8</v>
      </c>
      <c r="F21" s="6" t="s">
        <v>246</v>
      </c>
      <c r="G21" s="6" t="s">
        <v>8</v>
      </c>
      <c r="H21" s="6">
        <v>1</v>
      </c>
      <c r="I21" s="6" t="s">
        <v>556</v>
      </c>
      <c r="J21" s="6" t="s">
        <v>8</v>
      </c>
      <c r="K21" s="6" t="s">
        <v>558</v>
      </c>
      <c r="M21"/>
      <c r="N21"/>
      <c r="O21"/>
      <c r="P21"/>
      <c r="Q21"/>
      <c r="R21"/>
      <c r="S21"/>
      <c r="T21"/>
      <c r="U21"/>
      <c r="V21"/>
      <c r="W21"/>
      <c r="X21"/>
      <c r="Y21"/>
      <c r="Z21"/>
    </row>
    <row r="22" spans="1:26" s="9" customFormat="1" x14ac:dyDescent="0.25">
      <c r="A22" s="66">
        <v>1</v>
      </c>
      <c r="B22" s="6" t="s">
        <v>11</v>
      </c>
      <c r="C22" s="6" t="s">
        <v>27</v>
      </c>
      <c r="D22" s="7">
        <v>0.5</v>
      </c>
      <c r="E22" s="6" t="s">
        <v>8</v>
      </c>
      <c r="F22" s="6" t="s">
        <v>246</v>
      </c>
      <c r="G22" s="6" t="s">
        <v>8</v>
      </c>
      <c r="H22" s="6">
        <v>1</v>
      </c>
      <c r="I22" s="6" t="s">
        <v>556</v>
      </c>
      <c r="J22" s="6" t="s">
        <v>8</v>
      </c>
      <c r="K22" s="6" t="s">
        <v>558</v>
      </c>
      <c r="M22"/>
      <c r="N22"/>
      <c r="O22"/>
      <c r="P22"/>
      <c r="Q22"/>
      <c r="R22"/>
      <c r="S22"/>
      <c r="T22"/>
      <c r="U22"/>
      <c r="V22"/>
      <c r="W22"/>
      <c r="X22"/>
      <c r="Y22"/>
      <c r="Z22"/>
    </row>
    <row r="23" spans="1:26" s="9" customFormat="1" x14ac:dyDescent="0.25">
      <c r="A23" s="66">
        <v>1</v>
      </c>
      <c r="B23" s="6" t="s">
        <v>11</v>
      </c>
      <c r="C23" s="6" t="s">
        <v>28</v>
      </c>
      <c r="D23" s="7">
        <v>4.7999999999999996E-3</v>
      </c>
      <c r="E23" s="6" t="s">
        <v>253</v>
      </c>
      <c r="F23" s="6" t="s">
        <v>286</v>
      </c>
      <c r="G23" s="6" t="str">
        <f t="shared" ref="G23:G38" si="1">IF(D23&gt;50%,"Control","Financiera")</f>
        <v>Financiera</v>
      </c>
      <c r="H23" s="6">
        <v>1</v>
      </c>
      <c r="I23" s="6" t="s">
        <v>286</v>
      </c>
      <c r="J23" s="6" t="s">
        <v>253</v>
      </c>
      <c r="K23" s="6" t="s">
        <v>559</v>
      </c>
      <c r="M23"/>
      <c r="N23"/>
      <c r="O23"/>
      <c r="P23"/>
      <c r="Q23"/>
      <c r="R23"/>
      <c r="S23"/>
      <c r="T23"/>
      <c r="U23"/>
      <c r="V23"/>
      <c r="W23"/>
      <c r="X23"/>
      <c r="Y23"/>
      <c r="Z23"/>
    </row>
    <row r="24" spans="1:26" s="9" customFormat="1" x14ac:dyDescent="0.25">
      <c r="A24" s="66">
        <v>1</v>
      </c>
      <c r="B24" s="6" t="s">
        <v>11</v>
      </c>
      <c r="C24" s="6" t="s">
        <v>29</v>
      </c>
      <c r="D24" s="7">
        <v>0.1111</v>
      </c>
      <c r="E24" s="6" t="s">
        <v>253</v>
      </c>
      <c r="F24" s="6" t="s">
        <v>286</v>
      </c>
      <c r="G24" s="6" t="str">
        <f t="shared" si="1"/>
        <v>Financiera</v>
      </c>
      <c r="H24" s="6">
        <v>1</v>
      </c>
      <c r="I24" s="6" t="s">
        <v>286</v>
      </c>
      <c r="J24" s="6" t="s">
        <v>253</v>
      </c>
      <c r="K24" s="6" t="s">
        <v>559</v>
      </c>
      <c r="M24"/>
      <c r="N24"/>
      <c r="O24"/>
      <c r="P24"/>
      <c r="Q24"/>
      <c r="R24"/>
      <c r="S24"/>
      <c r="T24"/>
      <c r="U24"/>
      <c r="V24"/>
      <c r="W24"/>
      <c r="X24"/>
      <c r="Y24"/>
      <c r="Z24"/>
    </row>
    <row r="25" spans="1:26" s="9" customFormat="1" x14ac:dyDescent="0.25">
      <c r="A25" s="66">
        <v>1</v>
      </c>
      <c r="B25" s="6" t="s">
        <v>11</v>
      </c>
      <c r="C25" s="6" t="s">
        <v>30</v>
      </c>
      <c r="D25" s="7">
        <v>6.9E-6</v>
      </c>
      <c r="E25" s="6" t="s">
        <v>253</v>
      </c>
      <c r="F25" s="6" t="s">
        <v>286</v>
      </c>
      <c r="G25" s="6" t="str">
        <f t="shared" si="1"/>
        <v>Financiera</v>
      </c>
      <c r="H25" s="6">
        <v>1</v>
      </c>
      <c r="I25" s="6" t="s">
        <v>286</v>
      </c>
      <c r="J25" s="6" t="s">
        <v>253</v>
      </c>
      <c r="K25" s="6" t="s">
        <v>559</v>
      </c>
      <c r="M25"/>
      <c r="N25"/>
      <c r="O25"/>
      <c r="P25"/>
      <c r="Q25"/>
      <c r="R25"/>
      <c r="S25"/>
      <c r="T25"/>
      <c r="U25"/>
      <c r="V25"/>
      <c r="W25"/>
      <c r="X25"/>
      <c r="Y25"/>
      <c r="Z25"/>
    </row>
    <row r="26" spans="1:26" s="9" customFormat="1" x14ac:dyDescent="0.25">
      <c r="A26" s="66">
        <v>1</v>
      </c>
      <c r="B26" s="6" t="s">
        <v>68</v>
      </c>
      <c r="C26" s="6" t="s">
        <v>70</v>
      </c>
      <c r="D26" s="7">
        <v>1</v>
      </c>
      <c r="E26" s="6" t="s">
        <v>6</v>
      </c>
      <c r="F26" s="6" t="s">
        <v>246</v>
      </c>
      <c r="G26" s="6" t="str">
        <f t="shared" si="1"/>
        <v>Control</v>
      </c>
      <c r="H26" s="6">
        <v>1</v>
      </c>
      <c r="I26" s="6" t="s">
        <v>556</v>
      </c>
      <c r="J26" s="6" t="s">
        <v>6</v>
      </c>
      <c r="K26" s="6" t="s">
        <v>557</v>
      </c>
      <c r="M26"/>
      <c r="N26"/>
      <c r="O26"/>
      <c r="P26"/>
      <c r="Q26"/>
      <c r="R26"/>
      <c r="S26"/>
      <c r="T26"/>
      <c r="U26"/>
      <c r="V26"/>
      <c r="W26"/>
      <c r="X26"/>
      <c r="Y26"/>
      <c r="Z26"/>
    </row>
    <row r="27" spans="1:26" s="9" customFormat="1" x14ac:dyDescent="0.25">
      <c r="A27" s="66">
        <v>1</v>
      </c>
      <c r="B27" s="6" t="s">
        <v>68</v>
      </c>
      <c r="C27" s="6" t="s">
        <v>71</v>
      </c>
      <c r="D27" s="7">
        <v>1</v>
      </c>
      <c r="E27" s="6" t="s">
        <v>6</v>
      </c>
      <c r="F27" s="6" t="s">
        <v>246</v>
      </c>
      <c r="G27" s="6" t="str">
        <f t="shared" si="1"/>
        <v>Control</v>
      </c>
      <c r="H27" s="6">
        <v>1</v>
      </c>
      <c r="I27" s="6" t="s">
        <v>556</v>
      </c>
      <c r="J27" s="6" t="s">
        <v>6</v>
      </c>
      <c r="K27" s="6" t="s">
        <v>557</v>
      </c>
      <c r="M27"/>
      <c r="N27"/>
      <c r="O27"/>
      <c r="P27"/>
      <c r="Q27"/>
      <c r="R27"/>
      <c r="S27"/>
      <c r="T27"/>
      <c r="U27"/>
      <c r="V27"/>
      <c r="W27"/>
      <c r="X27"/>
      <c r="Y27"/>
      <c r="Z27"/>
    </row>
    <row r="28" spans="1:26" s="9" customFormat="1" x14ac:dyDescent="0.25">
      <c r="A28" s="66">
        <v>1</v>
      </c>
      <c r="B28" s="6" t="s">
        <v>68</v>
      </c>
      <c r="C28" s="6" t="s">
        <v>72</v>
      </c>
      <c r="D28" s="7">
        <v>0.98629999999999995</v>
      </c>
      <c r="E28" s="6" t="s">
        <v>6</v>
      </c>
      <c r="F28" s="6" t="s">
        <v>246</v>
      </c>
      <c r="G28" s="6" t="str">
        <f t="shared" si="1"/>
        <v>Control</v>
      </c>
      <c r="H28" s="6">
        <v>1</v>
      </c>
      <c r="I28" s="6" t="s">
        <v>556</v>
      </c>
      <c r="J28" s="6" t="s">
        <v>6</v>
      </c>
      <c r="K28" s="6" t="s">
        <v>557</v>
      </c>
      <c r="M28"/>
      <c r="N28"/>
      <c r="O28"/>
      <c r="P28"/>
      <c r="Q28"/>
      <c r="R28"/>
      <c r="S28"/>
      <c r="T28"/>
      <c r="U28"/>
      <c r="V28"/>
      <c r="W28"/>
      <c r="X28"/>
      <c r="Y28"/>
      <c r="Z28"/>
    </row>
    <row r="29" spans="1:26" s="9" customFormat="1" x14ac:dyDescent="0.25">
      <c r="A29" s="66">
        <v>1</v>
      </c>
      <c r="B29" s="6" t="s">
        <v>68</v>
      </c>
      <c r="C29" s="6" t="s">
        <v>73</v>
      </c>
      <c r="D29" s="7">
        <v>1</v>
      </c>
      <c r="E29" s="6" t="s">
        <v>6</v>
      </c>
      <c r="F29" s="6" t="s">
        <v>246</v>
      </c>
      <c r="G29" s="6" t="str">
        <f t="shared" si="1"/>
        <v>Control</v>
      </c>
      <c r="H29" s="6">
        <v>1</v>
      </c>
      <c r="I29" s="6" t="s">
        <v>556</v>
      </c>
      <c r="J29" s="6" t="s">
        <v>6</v>
      </c>
      <c r="K29" s="6" t="s">
        <v>557</v>
      </c>
      <c r="M29"/>
      <c r="N29"/>
      <c r="O29"/>
      <c r="P29"/>
      <c r="Q29"/>
      <c r="R29"/>
      <c r="S29"/>
      <c r="T29"/>
      <c r="U29"/>
      <c r="V29"/>
      <c r="W29"/>
      <c r="X29"/>
      <c r="Y29"/>
      <c r="Z29"/>
    </row>
    <row r="30" spans="1:26" s="9" customFormat="1" x14ac:dyDescent="0.25">
      <c r="A30" s="66">
        <v>1</v>
      </c>
      <c r="B30" s="6" t="s">
        <v>68</v>
      </c>
      <c r="C30" s="6" t="s">
        <v>74</v>
      </c>
      <c r="D30" s="7">
        <v>0.79179999999999995</v>
      </c>
      <c r="E30" s="6" t="s">
        <v>6</v>
      </c>
      <c r="F30" s="6" t="s">
        <v>246</v>
      </c>
      <c r="G30" s="6" t="str">
        <f t="shared" si="1"/>
        <v>Control</v>
      </c>
      <c r="H30" s="6">
        <v>1</v>
      </c>
      <c r="I30" s="6" t="s">
        <v>556</v>
      </c>
      <c r="J30" s="6" t="s">
        <v>6</v>
      </c>
      <c r="K30" s="6" t="s">
        <v>557</v>
      </c>
      <c r="M30"/>
      <c r="N30"/>
      <c r="O30"/>
      <c r="P30"/>
      <c r="Q30"/>
      <c r="R30"/>
      <c r="S30"/>
      <c r="T30"/>
      <c r="U30"/>
      <c r="V30"/>
      <c r="W30"/>
      <c r="X30"/>
      <c r="Y30"/>
      <c r="Z30"/>
    </row>
    <row r="31" spans="1:26" s="9" customFormat="1" x14ac:dyDescent="0.25">
      <c r="A31" s="66">
        <v>1</v>
      </c>
      <c r="B31" s="6" t="s">
        <v>68</v>
      </c>
      <c r="C31" s="6" t="s">
        <v>75</v>
      </c>
      <c r="D31" s="7">
        <v>0.53290000000000004</v>
      </c>
      <c r="E31" s="6" t="s">
        <v>6</v>
      </c>
      <c r="F31" s="6" t="s">
        <v>246</v>
      </c>
      <c r="G31" s="6" t="str">
        <f t="shared" si="1"/>
        <v>Control</v>
      </c>
      <c r="H31" s="6">
        <v>1</v>
      </c>
      <c r="I31" s="6" t="s">
        <v>556</v>
      </c>
      <c r="J31" s="6" t="s">
        <v>6</v>
      </c>
      <c r="K31" s="6" t="s">
        <v>557</v>
      </c>
      <c r="M31"/>
      <c r="N31"/>
      <c r="O31"/>
      <c r="P31"/>
      <c r="Q31"/>
      <c r="R31"/>
      <c r="S31"/>
      <c r="T31"/>
      <c r="U31"/>
      <c r="V31"/>
      <c r="W31"/>
      <c r="X31"/>
      <c r="Y31"/>
      <c r="Z31"/>
    </row>
    <row r="32" spans="1:26" s="9" customFormat="1" x14ac:dyDescent="0.25">
      <c r="A32" s="66">
        <v>1</v>
      </c>
      <c r="B32" s="6" t="s">
        <v>68</v>
      </c>
      <c r="C32" s="6" t="s">
        <v>76</v>
      </c>
      <c r="D32" s="7">
        <v>0.98399999999999999</v>
      </c>
      <c r="E32" s="6" t="s">
        <v>6</v>
      </c>
      <c r="F32" s="6" t="s">
        <v>246</v>
      </c>
      <c r="G32" s="6" t="str">
        <f t="shared" si="1"/>
        <v>Control</v>
      </c>
      <c r="H32" s="6">
        <v>1</v>
      </c>
      <c r="I32" s="6" t="s">
        <v>556</v>
      </c>
      <c r="J32" s="6" t="s">
        <v>6</v>
      </c>
      <c r="K32" s="6" t="s">
        <v>557</v>
      </c>
      <c r="M32"/>
      <c r="N32"/>
      <c r="O32"/>
      <c r="P32"/>
      <c r="Q32"/>
      <c r="R32"/>
      <c r="S32"/>
      <c r="T32"/>
      <c r="U32"/>
      <c r="V32"/>
      <c r="W32"/>
      <c r="X32"/>
      <c r="Y32"/>
      <c r="Z32"/>
    </row>
    <row r="33" spans="1:26" s="9" customFormat="1" x14ac:dyDescent="0.25">
      <c r="A33" s="66">
        <v>1</v>
      </c>
      <c r="B33" s="6" t="s">
        <v>68</v>
      </c>
      <c r="C33" s="6" t="s">
        <v>77</v>
      </c>
      <c r="D33" s="7">
        <v>0.98629999999999995</v>
      </c>
      <c r="E33" s="6" t="s">
        <v>6</v>
      </c>
      <c r="F33" s="6" t="s">
        <v>246</v>
      </c>
      <c r="G33" s="6" t="str">
        <f t="shared" si="1"/>
        <v>Control</v>
      </c>
      <c r="H33" s="6">
        <v>1</v>
      </c>
      <c r="I33" s="6" t="s">
        <v>556</v>
      </c>
      <c r="J33" s="6" t="s">
        <v>6</v>
      </c>
      <c r="K33" s="6" t="s">
        <v>557</v>
      </c>
      <c r="M33"/>
      <c r="N33"/>
      <c r="O33"/>
      <c r="P33"/>
      <c r="Q33"/>
      <c r="R33"/>
      <c r="S33"/>
      <c r="T33"/>
      <c r="U33"/>
      <c r="V33"/>
      <c r="W33"/>
      <c r="X33"/>
      <c r="Y33"/>
      <c r="Z33"/>
    </row>
    <row r="34" spans="1:26" s="9" customFormat="1" x14ac:dyDescent="0.25">
      <c r="A34" s="66">
        <v>1</v>
      </c>
      <c r="B34" s="6" t="s">
        <v>68</v>
      </c>
      <c r="C34" s="6" t="s">
        <v>78</v>
      </c>
      <c r="D34" s="7">
        <v>0.98629999999999995</v>
      </c>
      <c r="E34" s="6" t="s">
        <v>6</v>
      </c>
      <c r="F34" s="6" t="s">
        <v>246</v>
      </c>
      <c r="G34" s="6" t="str">
        <f t="shared" si="1"/>
        <v>Control</v>
      </c>
      <c r="H34" s="6">
        <v>1</v>
      </c>
      <c r="I34" s="6" t="s">
        <v>556</v>
      </c>
      <c r="J34" s="6" t="s">
        <v>6</v>
      </c>
      <c r="K34" s="6" t="s">
        <v>557</v>
      </c>
      <c r="M34"/>
      <c r="N34"/>
      <c r="O34"/>
      <c r="P34"/>
      <c r="Q34"/>
      <c r="R34"/>
      <c r="S34"/>
      <c r="T34"/>
      <c r="U34"/>
      <c r="V34"/>
      <c r="W34"/>
      <c r="X34"/>
      <c r="Y34"/>
      <c r="Z34"/>
    </row>
    <row r="35" spans="1:26" s="9" customFormat="1" x14ac:dyDescent="0.25">
      <c r="A35" s="66">
        <v>1</v>
      </c>
      <c r="B35" s="6" t="s">
        <v>68</v>
      </c>
      <c r="C35" s="6" t="s">
        <v>79</v>
      </c>
      <c r="D35" s="7">
        <v>1</v>
      </c>
      <c r="E35" s="6" t="s">
        <v>6</v>
      </c>
      <c r="F35" s="6" t="s">
        <v>246</v>
      </c>
      <c r="G35" s="6" t="str">
        <f t="shared" si="1"/>
        <v>Control</v>
      </c>
      <c r="H35" s="6">
        <v>1</v>
      </c>
      <c r="I35" s="6" t="s">
        <v>556</v>
      </c>
      <c r="J35" s="6" t="s">
        <v>6</v>
      </c>
      <c r="K35" s="6" t="s">
        <v>557</v>
      </c>
      <c r="M35"/>
      <c r="N35"/>
      <c r="O35"/>
      <c r="P35"/>
      <c r="Q35"/>
      <c r="R35"/>
      <c r="S35"/>
      <c r="T35"/>
      <c r="U35"/>
      <c r="V35"/>
      <c r="W35"/>
      <c r="X35"/>
      <c r="Y35"/>
      <c r="Z35"/>
    </row>
    <row r="36" spans="1:26" s="9" customFormat="1" x14ac:dyDescent="0.25">
      <c r="A36" s="66">
        <v>1</v>
      </c>
      <c r="B36" s="6" t="s">
        <v>68</v>
      </c>
      <c r="C36" s="6" t="s">
        <v>80</v>
      </c>
      <c r="D36" s="7">
        <v>0.98629999999999995</v>
      </c>
      <c r="E36" s="6" t="s">
        <v>6</v>
      </c>
      <c r="F36" s="6" t="s">
        <v>246</v>
      </c>
      <c r="G36" s="6" t="str">
        <f t="shared" si="1"/>
        <v>Control</v>
      </c>
      <c r="H36" s="6">
        <v>1</v>
      </c>
      <c r="I36" s="6" t="s">
        <v>556</v>
      </c>
      <c r="J36" s="6" t="s">
        <v>6</v>
      </c>
      <c r="K36" s="6" t="s">
        <v>557</v>
      </c>
      <c r="M36"/>
      <c r="N36"/>
      <c r="O36"/>
      <c r="P36"/>
      <c r="Q36"/>
      <c r="R36"/>
      <c r="S36"/>
      <c r="T36"/>
      <c r="U36"/>
      <c r="V36"/>
      <c r="W36"/>
      <c r="X36"/>
      <c r="Y36"/>
      <c r="Z36"/>
    </row>
    <row r="37" spans="1:26" s="9" customFormat="1" x14ac:dyDescent="0.25">
      <c r="A37" s="66">
        <v>1</v>
      </c>
      <c r="B37" s="6" t="s">
        <v>68</v>
      </c>
      <c r="C37" s="6" t="s">
        <v>81</v>
      </c>
      <c r="D37" s="7">
        <v>1</v>
      </c>
      <c r="E37" s="6" t="s">
        <v>6</v>
      </c>
      <c r="F37" s="6" t="s">
        <v>246</v>
      </c>
      <c r="G37" s="6" t="str">
        <f t="shared" si="1"/>
        <v>Control</v>
      </c>
      <c r="H37" s="6">
        <v>1</v>
      </c>
      <c r="I37" s="6" t="s">
        <v>556</v>
      </c>
      <c r="J37" s="6" t="s">
        <v>6</v>
      </c>
      <c r="K37" s="6" t="s">
        <v>557</v>
      </c>
      <c r="M37"/>
      <c r="N37"/>
      <c r="O37"/>
      <c r="P37"/>
      <c r="Q37"/>
      <c r="R37"/>
      <c r="S37"/>
      <c r="T37"/>
      <c r="U37"/>
      <c r="V37"/>
      <c r="W37"/>
      <c r="X37"/>
      <c r="Y37"/>
      <c r="Z37"/>
    </row>
    <row r="38" spans="1:26" s="9" customFormat="1" x14ac:dyDescent="0.25">
      <c r="A38" s="66">
        <v>1</v>
      </c>
      <c r="B38" s="6" t="s">
        <v>68</v>
      </c>
      <c r="C38" s="6" t="s">
        <v>82</v>
      </c>
      <c r="D38" s="7">
        <v>0.99970000000000003</v>
      </c>
      <c r="E38" s="6" t="s">
        <v>6</v>
      </c>
      <c r="F38" s="6" t="s">
        <v>246</v>
      </c>
      <c r="G38" s="6" t="str">
        <f t="shared" si="1"/>
        <v>Control</v>
      </c>
      <c r="H38" s="6">
        <v>1</v>
      </c>
      <c r="I38" s="6" t="s">
        <v>556</v>
      </c>
      <c r="J38" s="6" t="s">
        <v>6</v>
      </c>
      <c r="K38" s="6" t="s">
        <v>557</v>
      </c>
      <c r="M38"/>
      <c r="N38"/>
      <c r="O38"/>
      <c r="P38"/>
      <c r="Q38"/>
      <c r="R38"/>
      <c r="S38"/>
      <c r="T38"/>
      <c r="U38"/>
      <c r="V38"/>
      <c r="W38"/>
      <c r="X38"/>
      <c r="Y38"/>
      <c r="Z38"/>
    </row>
    <row r="39" spans="1:26" s="9" customFormat="1" x14ac:dyDescent="0.25">
      <c r="A39" s="66">
        <v>1</v>
      </c>
      <c r="B39" s="6" t="s">
        <v>68</v>
      </c>
      <c r="C39" s="6" t="s">
        <v>83</v>
      </c>
      <c r="D39" s="7">
        <v>0.5</v>
      </c>
      <c r="E39" s="6" t="s">
        <v>6</v>
      </c>
      <c r="F39" s="6" t="s">
        <v>246</v>
      </c>
      <c r="G39" s="6" t="s">
        <v>8</v>
      </c>
      <c r="H39" s="6">
        <v>1</v>
      </c>
      <c r="I39" s="6" t="s">
        <v>556</v>
      </c>
      <c r="J39" s="6" t="s">
        <v>8</v>
      </c>
      <c r="K39" s="6" t="s">
        <v>558</v>
      </c>
      <c r="M39"/>
      <c r="N39"/>
      <c r="O39"/>
      <c r="P39"/>
      <c r="Q39"/>
      <c r="R39"/>
      <c r="S39"/>
      <c r="T39"/>
      <c r="U39"/>
      <c r="V39"/>
      <c r="W39"/>
      <c r="X39"/>
      <c r="Y39"/>
      <c r="Z39"/>
    </row>
    <row r="40" spans="1:26" s="9" customFormat="1" x14ac:dyDescent="0.25">
      <c r="A40" s="66">
        <v>1</v>
      </c>
      <c r="B40" s="6" t="s">
        <v>68</v>
      </c>
      <c r="C40" s="6" t="s">
        <v>84</v>
      </c>
      <c r="D40" s="7">
        <v>0.99480000000000002</v>
      </c>
      <c r="E40" s="6" t="s">
        <v>6</v>
      </c>
      <c r="F40" s="6" t="s">
        <v>246</v>
      </c>
      <c r="G40" s="6" t="str">
        <f t="shared" ref="G40:G49" si="2">IF(D40&gt;50%,"Control","Financiera")</f>
        <v>Control</v>
      </c>
      <c r="H40" s="6">
        <v>1</v>
      </c>
      <c r="I40" s="6" t="s">
        <v>556</v>
      </c>
      <c r="J40" s="6" t="s">
        <v>6</v>
      </c>
      <c r="K40" s="6" t="s">
        <v>557</v>
      </c>
      <c r="M40"/>
      <c r="N40"/>
      <c r="O40"/>
      <c r="P40"/>
      <c r="Q40"/>
      <c r="R40"/>
      <c r="S40"/>
      <c r="T40"/>
      <c r="U40"/>
      <c r="V40"/>
      <c r="W40"/>
      <c r="X40"/>
      <c r="Y40"/>
      <c r="Z40"/>
    </row>
    <row r="41" spans="1:26" s="9" customFormat="1" x14ac:dyDescent="0.25">
      <c r="A41" s="66">
        <v>1</v>
      </c>
      <c r="B41" s="6" t="s">
        <v>68</v>
      </c>
      <c r="C41" s="6" t="s">
        <v>85</v>
      </c>
      <c r="D41" s="7">
        <v>1</v>
      </c>
      <c r="E41" s="6" t="s">
        <v>6</v>
      </c>
      <c r="F41" s="6" t="s">
        <v>246</v>
      </c>
      <c r="G41" s="6" t="str">
        <f t="shared" si="2"/>
        <v>Control</v>
      </c>
      <c r="H41" s="6">
        <v>1</v>
      </c>
      <c r="I41" s="6" t="s">
        <v>556</v>
      </c>
      <c r="J41" s="6" t="s">
        <v>6</v>
      </c>
      <c r="K41" s="6" t="s">
        <v>557</v>
      </c>
      <c r="M41"/>
      <c r="N41"/>
      <c r="O41"/>
      <c r="P41"/>
      <c r="Q41"/>
      <c r="R41"/>
      <c r="S41"/>
      <c r="T41"/>
      <c r="U41"/>
      <c r="V41"/>
      <c r="W41"/>
      <c r="X41"/>
      <c r="Y41"/>
      <c r="Z41"/>
    </row>
    <row r="42" spans="1:26" s="9" customFormat="1" x14ac:dyDescent="0.25">
      <c r="A42" s="66">
        <v>1</v>
      </c>
      <c r="B42" s="6" t="s">
        <v>68</v>
      </c>
      <c r="C42" s="6" t="s">
        <v>86</v>
      </c>
      <c r="D42" s="7">
        <v>1</v>
      </c>
      <c r="E42" s="6" t="s">
        <v>6</v>
      </c>
      <c r="F42" s="6" t="s">
        <v>246</v>
      </c>
      <c r="G42" s="6" t="str">
        <f t="shared" si="2"/>
        <v>Control</v>
      </c>
      <c r="H42" s="6">
        <v>1</v>
      </c>
      <c r="I42" s="6" t="s">
        <v>556</v>
      </c>
      <c r="J42" s="6" t="s">
        <v>6</v>
      </c>
      <c r="K42" s="6" t="s">
        <v>557</v>
      </c>
      <c r="M42"/>
      <c r="N42"/>
      <c r="O42"/>
      <c r="P42"/>
      <c r="Q42"/>
      <c r="R42"/>
      <c r="S42"/>
      <c r="T42"/>
      <c r="U42"/>
      <c r="V42"/>
      <c r="W42"/>
      <c r="X42"/>
      <c r="Y42"/>
      <c r="Z42"/>
    </row>
    <row r="43" spans="1:26" s="9" customFormat="1" x14ac:dyDescent="0.25">
      <c r="A43" s="66">
        <v>1</v>
      </c>
      <c r="B43" s="6" t="s">
        <v>68</v>
      </c>
      <c r="C43" s="6" t="s">
        <v>87</v>
      </c>
      <c r="D43" s="7">
        <v>0.50180000000000002</v>
      </c>
      <c r="E43" s="6" t="s">
        <v>6</v>
      </c>
      <c r="F43" s="6" t="s">
        <v>246</v>
      </c>
      <c r="G43" s="6" t="str">
        <f t="shared" si="2"/>
        <v>Control</v>
      </c>
      <c r="H43" s="6">
        <v>1</v>
      </c>
      <c r="I43" s="6" t="s">
        <v>556</v>
      </c>
      <c r="J43" s="6" t="s">
        <v>6</v>
      </c>
      <c r="K43" s="6" t="s">
        <v>557</v>
      </c>
      <c r="M43"/>
      <c r="N43"/>
      <c r="O43"/>
      <c r="P43"/>
      <c r="Q43"/>
      <c r="R43"/>
      <c r="S43"/>
      <c r="T43"/>
      <c r="U43"/>
      <c r="V43"/>
      <c r="W43"/>
      <c r="X43"/>
      <c r="Y43"/>
      <c r="Z43"/>
    </row>
    <row r="44" spans="1:26" s="9" customFormat="1" x14ac:dyDescent="0.25">
      <c r="A44" s="66">
        <v>1</v>
      </c>
      <c r="B44" s="6" t="s">
        <v>68</v>
      </c>
      <c r="C44" s="6" t="s">
        <v>88</v>
      </c>
      <c r="D44" s="7">
        <v>1</v>
      </c>
      <c r="E44" s="6" t="s">
        <v>6</v>
      </c>
      <c r="F44" s="6" t="s">
        <v>246</v>
      </c>
      <c r="G44" s="6" t="str">
        <f t="shared" si="2"/>
        <v>Control</v>
      </c>
      <c r="H44" s="6">
        <v>1</v>
      </c>
      <c r="I44" s="6" t="s">
        <v>556</v>
      </c>
      <c r="J44" s="6" t="s">
        <v>6</v>
      </c>
      <c r="K44" s="6" t="s">
        <v>557</v>
      </c>
      <c r="M44"/>
      <c r="N44"/>
      <c r="O44"/>
      <c r="P44"/>
      <c r="Q44"/>
      <c r="R44"/>
      <c r="S44"/>
      <c r="T44"/>
      <c r="U44"/>
      <c r="V44"/>
      <c r="W44"/>
      <c r="X44"/>
      <c r="Y44"/>
      <c r="Z44"/>
    </row>
    <row r="45" spans="1:26" s="9" customFormat="1" x14ac:dyDescent="0.25">
      <c r="A45" s="66">
        <v>1</v>
      </c>
      <c r="B45" s="6" t="s">
        <v>68</v>
      </c>
      <c r="C45" s="6" t="s">
        <v>89</v>
      </c>
      <c r="D45" s="7">
        <v>0.60680000000000001</v>
      </c>
      <c r="E45" s="6" t="s">
        <v>6</v>
      </c>
      <c r="F45" s="6" t="s">
        <v>246</v>
      </c>
      <c r="G45" s="6" t="str">
        <f t="shared" si="2"/>
        <v>Control</v>
      </c>
      <c r="H45" s="6">
        <v>1</v>
      </c>
      <c r="I45" s="6" t="s">
        <v>556</v>
      </c>
      <c r="J45" s="6" t="s">
        <v>6</v>
      </c>
      <c r="K45" s="6" t="s">
        <v>557</v>
      </c>
      <c r="M45"/>
      <c r="N45"/>
      <c r="O45"/>
      <c r="P45"/>
      <c r="Q45"/>
      <c r="R45"/>
      <c r="S45"/>
      <c r="T45"/>
      <c r="U45"/>
      <c r="V45"/>
      <c r="W45"/>
      <c r="X45"/>
      <c r="Y45"/>
      <c r="Z45"/>
    </row>
    <row r="46" spans="1:26" s="9" customFormat="1" x14ac:dyDescent="0.25">
      <c r="A46" s="66">
        <v>1</v>
      </c>
      <c r="B46" s="6" t="s">
        <v>68</v>
      </c>
      <c r="C46" s="6" t="s">
        <v>90</v>
      </c>
      <c r="D46" s="7">
        <v>0.98629999999999995</v>
      </c>
      <c r="E46" s="6" t="s">
        <v>6</v>
      </c>
      <c r="F46" s="6" t="s">
        <v>246</v>
      </c>
      <c r="G46" s="6" t="str">
        <f t="shared" si="2"/>
        <v>Control</v>
      </c>
      <c r="H46" s="6">
        <v>1</v>
      </c>
      <c r="I46" s="6" t="s">
        <v>556</v>
      </c>
      <c r="J46" s="6" t="s">
        <v>6</v>
      </c>
      <c r="K46" s="6" t="s">
        <v>557</v>
      </c>
      <c r="M46"/>
      <c r="N46"/>
      <c r="O46"/>
      <c r="P46"/>
      <c r="Q46"/>
      <c r="R46"/>
      <c r="S46"/>
      <c r="T46"/>
      <c r="U46"/>
      <c r="V46"/>
      <c r="W46"/>
      <c r="X46"/>
      <c r="Y46"/>
      <c r="Z46"/>
    </row>
    <row r="47" spans="1:26" s="9" customFormat="1" x14ac:dyDescent="0.25">
      <c r="A47" s="66">
        <v>1</v>
      </c>
      <c r="B47" s="6" t="s">
        <v>68</v>
      </c>
      <c r="C47" s="6" t="s">
        <v>91</v>
      </c>
      <c r="D47" s="7">
        <v>0.65</v>
      </c>
      <c r="E47" s="6" t="s">
        <v>6</v>
      </c>
      <c r="F47" s="6" t="s">
        <v>246</v>
      </c>
      <c r="G47" s="6" t="str">
        <f t="shared" si="2"/>
        <v>Control</v>
      </c>
      <c r="H47" s="6">
        <v>1</v>
      </c>
      <c r="I47" s="6" t="s">
        <v>556</v>
      </c>
      <c r="J47" s="6" t="s">
        <v>6</v>
      </c>
      <c r="K47" s="6" t="s">
        <v>557</v>
      </c>
      <c r="M47"/>
      <c r="N47"/>
      <c r="O47"/>
      <c r="P47"/>
      <c r="Q47"/>
      <c r="R47"/>
      <c r="S47"/>
      <c r="T47"/>
      <c r="U47"/>
      <c r="V47"/>
      <c r="W47"/>
      <c r="X47"/>
      <c r="Y47"/>
      <c r="Z47"/>
    </row>
    <row r="48" spans="1:26" s="9" customFormat="1" x14ac:dyDescent="0.25">
      <c r="A48" s="66">
        <v>1</v>
      </c>
      <c r="B48" s="6" t="s">
        <v>68</v>
      </c>
      <c r="C48" s="6" t="s">
        <v>92</v>
      </c>
      <c r="D48" s="7">
        <v>1</v>
      </c>
      <c r="E48" s="6" t="s">
        <v>6</v>
      </c>
      <c r="F48" s="6" t="s">
        <v>246</v>
      </c>
      <c r="G48" s="6" t="str">
        <f t="shared" si="2"/>
        <v>Control</v>
      </c>
      <c r="H48" s="6">
        <v>1</v>
      </c>
      <c r="I48" s="6" t="s">
        <v>556</v>
      </c>
      <c r="J48" s="6" t="s">
        <v>6</v>
      </c>
      <c r="K48" s="6" t="s">
        <v>557</v>
      </c>
      <c r="M48"/>
      <c r="N48"/>
      <c r="O48"/>
      <c r="P48"/>
      <c r="Q48"/>
      <c r="R48"/>
      <c r="S48"/>
      <c r="T48"/>
      <c r="U48"/>
      <c r="V48"/>
      <c r="W48"/>
      <c r="X48"/>
      <c r="Y48"/>
      <c r="Z48"/>
    </row>
    <row r="49" spans="1:26" s="9" customFormat="1" x14ac:dyDescent="0.25">
      <c r="A49" s="66">
        <v>1</v>
      </c>
      <c r="B49" s="6" t="s">
        <v>68</v>
      </c>
      <c r="C49" s="6" t="s">
        <v>93</v>
      </c>
      <c r="D49" s="7">
        <v>1</v>
      </c>
      <c r="E49" s="6" t="s">
        <v>6</v>
      </c>
      <c r="F49" s="6" t="s">
        <v>246</v>
      </c>
      <c r="G49" s="6" t="str">
        <f t="shared" si="2"/>
        <v>Control</v>
      </c>
      <c r="H49" s="6">
        <v>1</v>
      </c>
      <c r="I49" s="6" t="s">
        <v>556</v>
      </c>
      <c r="J49" s="6" t="s">
        <v>6</v>
      </c>
      <c r="K49" s="6" t="s">
        <v>557</v>
      </c>
      <c r="M49"/>
      <c r="N49"/>
      <c r="O49"/>
      <c r="P49"/>
      <c r="Q49"/>
      <c r="R49"/>
      <c r="S49"/>
      <c r="T49"/>
      <c r="U49"/>
      <c r="V49"/>
      <c r="W49"/>
      <c r="X49"/>
      <c r="Y49"/>
      <c r="Z49"/>
    </row>
    <row r="50" spans="1:26" s="9" customFormat="1" x14ac:dyDescent="0.25">
      <c r="A50" s="66">
        <v>1</v>
      </c>
      <c r="B50" s="6" t="s">
        <v>68</v>
      </c>
      <c r="C50" s="6" t="s">
        <v>94</v>
      </c>
      <c r="D50" s="7">
        <v>0.5</v>
      </c>
      <c r="E50" s="6" t="s">
        <v>8</v>
      </c>
      <c r="F50" s="6" t="s">
        <v>246</v>
      </c>
      <c r="G50" s="6" t="s">
        <v>8</v>
      </c>
      <c r="H50" s="6">
        <v>1</v>
      </c>
      <c r="I50" s="6" t="s">
        <v>556</v>
      </c>
      <c r="J50" s="6" t="s">
        <v>8</v>
      </c>
      <c r="K50" s="6" t="s">
        <v>558</v>
      </c>
      <c r="M50"/>
      <c r="N50"/>
      <c r="O50"/>
      <c r="P50"/>
      <c r="Q50"/>
      <c r="R50"/>
      <c r="S50"/>
      <c r="T50"/>
      <c r="U50"/>
      <c r="V50"/>
      <c r="W50"/>
      <c r="X50"/>
      <c r="Y50"/>
      <c r="Z50"/>
    </row>
    <row r="51" spans="1:26" s="9" customFormat="1" x14ac:dyDescent="0.25">
      <c r="A51" s="66">
        <v>1</v>
      </c>
      <c r="B51" s="6" t="s">
        <v>68</v>
      </c>
      <c r="C51" s="6" t="s">
        <v>95</v>
      </c>
      <c r="D51" s="7">
        <v>1</v>
      </c>
      <c r="E51" s="6" t="s">
        <v>6</v>
      </c>
      <c r="F51" s="6" t="s">
        <v>246</v>
      </c>
      <c r="G51" s="6" t="str">
        <f t="shared" ref="G51:G71" si="3">IF(D51&gt;50%,"Control","Financiera")</f>
        <v>Control</v>
      </c>
      <c r="H51" s="6">
        <v>1</v>
      </c>
      <c r="I51" s="6" t="s">
        <v>556</v>
      </c>
      <c r="J51" s="6" t="s">
        <v>6</v>
      </c>
      <c r="K51" s="6" t="s">
        <v>557</v>
      </c>
      <c r="M51"/>
      <c r="N51"/>
      <c r="O51"/>
      <c r="P51"/>
      <c r="Q51"/>
      <c r="R51"/>
      <c r="S51"/>
      <c r="T51"/>
      <c r="U51"/>
      <c r="V51"/>
      <c r="W51"/>
      <c r="X51"/>
      <c r="Y51"/>
      <c r="Z51"/>
    </row>
    <row r="52" spans="1:26" s="9" customFormat="1" x14ac:dyDescent="0.25">
      <c r="A52" s="66">
        <v>1</v>
      </c>
      <c r="B52" s="6" t="s">
        <v>68</v>
      </c>
      <c r="C52" s="6" t="s">
        <v>96</v>
      </c>
      <c r="D52" s="7">
        <v>0.98629999999999995</v>
      </c>
      <c r="E52" s="6" t="s">
        <v>6</v>
      </c>
      <c r="F52" s="6" t="s">
        <v>246</v>
      </c>
      <c r="G52" s="6" t="str">
        <f t="shared" si="3"/>
        <v>Control</v>
      </c>
      <c r="H52" s="6">
        <v>1</v>
      </c>
      <c r="I52" s="6" t="s">
        <v>556</v>
      </c>
      <c r="J52" s="6" t="s">
        <v>6</v>
      </c>
      <c r="K52" s="6" t="s">
        <v>557</v>
      </c>
      <c r="M52"/>
      <c r="N52"/>
      <c r="O52"/>
      <c r="P52"/>
      <c r="Q52"/>
      <c r="R52"/>
      <c r="S52"/>
      <c r="T52"/>
      <c r="U52"/>
      <c r="V52"/>
      <c r="W52"/>
      <c r="X52"/>
      <c r="Y52"/>
      <c r="Z52"/>
    </row>
    <row r="53" spans="1:26" s="9" customFormat="1" x14ac:dyDescent="0.25">
      <c r="A53" s="66">
        <v>1</v>
      </c>
      <c r="B53" s="6" t="s">
        <v>68</v>
      </c>
      <c r="C53" s="6" t="s">
        <v>97</v>
      </c>
      <c r="D53" s="7">
        <v>1</v>
      </c>
      <c r="E53" s="6" t="s">
        <v>6</v>
      </c>
      <c r="F53" s="6" t="s">
        <v>246</v>
      </c>
      <c r="G53" s="6" t="str">
        <f t="shared" si="3"/>
        <v>Control</v>
      </c>
      <c r="H53" s="6">
        <v>1</v>
      </c>
      <c r="I53" s="6" t="s">
        <v>556</v>
      </c>
      <c r="J53" s="6" t="s">
        <v>6</v>
      </c>
      <c r="K53" s="6" t="s">
        <v>557</v>
      </c>
      <c r="M53"/>
      <c r="N53"/>
      <c r="O53"/>
      <c r="P53"/>
      <c r="Q53"/>
      <c r="R53"/>
      <c r="S53"/>
      <c r="T53"/>
      <c r="U53"/>
      <c r="V53"/>
      <c r="W53"/>
      <c r="X53"/>
      <c r="Y53"/>
      <c r="Z53"/>
    </row>
    <row r="54" spans="1:26" s="9" customFormat="1" x14ac:dyDescent="0.25">
      <c r="A54" s="66">
        <v>1</v>
      </c>
      <c r="B54" s="6" t="s">
        <v>68</v>
      </c>
      <c r="C54" s="6" t="s">
        <v>98</v>
      </c>
      <c r="D54" s="7">
        <v>1</v>
      </c>
      <c r="E54" s="6" t="s">
        <v>6</v>
      </c>
      <c r="F54" s="6" t="s">
        <v>246</v>
      </c>
      <c r="G54" s="6" t="str">
        <f t="shared" si="3"/>
        <v>Control</v>
      </c>
      <c r="H54" s="6">
        <v>1</v>
      </c>
      <c r="I54" s="6" t="s">
        <v>556</v>
      </c>
      <c r="J54" s="6" t="s">
        <v>6</v>
      </c>
      <c r="K54" s="6" t="s">
        <v>557</v>
      </c>
      <c r="M54"/>
      <c r="N54"/>
      <c r="O54"/>
      <c r="P54"/>
      <c r="Q54"/>
      <c r="R54"/>
      <c r="S54"/>
      <c r="T54"/>
      <c r="U54"/>
      <c r="V54"/>
      <c r="W54"/>
      <c r="X54"/>
      <c r="Y54"/>
      <c r="Z54"/>
    </row>
    <row r="55" spans="1:26" s="9" customFormat="1" x14ac:dyDescent="0.25">
      <c r="A55" s="66">
        <v>1</v>
      </c>
      <c r="B55" s="6" t="s">
        <v>68</v>
      </c>
      <c r="C55" s="6" t="s">
        <v>99</v>
      </c>
      <c r="D55" s="7">
        <v>0.98629999999999995</v>
      </c>
      <c r="E55" s="6" t="s">
        <v>6</v>
      </c>
      <c r="F55" s="6" t="s">
        <v>246</v>
      </c>
      <c r="G55" s="6" t="str">
        <f t="shared" si="3"/>
        <v>Control</v>
      </c>
      <c r="H55" s="6">
        <v>1</v>
      </c>
      <c r="I55" s="6" t="s">
        <v>556</v>
      </c>
      <c r="J55" s="6" t="s">
        <v>6</v>
      </c>
      <c r="K55" s="6" t="s">
        <v>557</v>
      </c>
      <c r="M55"/>
      <c r="N55"/>
      <c r="O55"/>
      <c r="P55"/>
      <c r="Q55"/>
      <c r="R55"/>
      <c r="S55"/>
      <c r="T55"/>
      <c r="U55"/>
      <c r="V55"/>
      <c r="W55"/>
      <c r="X55"/>
      <c r="Y55"/>
      <c r="Z55"/>
    </row>
    <row r="56" spans="1:26" s="9" customFormat="1" x14ac:dyDescent="0.25">
      <c r="A56" s="66">
        <v>1</v>
      </c>
      <c r="B56" s="6" t="s">
        <v>68</v>
      </c>
      <c r="C56" s="6" t="s">
        <v>100</v>
      </c>
      <c r="D56" s="7">
        <v>1</v>
      </c>
      <c r="E56" s="6" t="s">
        <v>6</v>
      </c>
      <c r="F56" s="6" t="s">
        <v>246</v>
      </c>
      <c r="G56" s="6" t="str">
        <f t="shared" si="3"/>
        <v>Control</v>
      </c>
      <c r="H56" s="6">
        <v>1</v>
      </c>
      <c r="I56" s="6" t="s">
        <v>556</v>
      </c>
      <c r="J56" s="6" t="s">
        <v>6</v>
      </c>
      <c r="K56" s="6" t="s">
        <v>557</v>
      </c>
      <c r="M56"/>
      <c r="N56"/>
      <c r="O56"/>
      <c r="P56"/>
      <c r="Q56"/>
      <c r="R56"/>
      <c r="S56"/>
      <c r="T56"/>
      <c r="U56"/>
      <c r="V56"/>
      <c r="W56"/>
      <c r="X56"/>
      <c r="Y56"/>
      <c r="Z56"/>
    </row>
    <row r="57" spans="1:26" s="9" customFormat="1" x14ac:dyDescent="0.25">
      <c r="A57" s="66">
        <v>1</v>
      </c>
      <c r="B57" s="6" t="s">
        <v>68</v>
      </c>
      <c r="C57" s="6" t="s">
        <v>101</v>
      </c>
      <c r="D57" s="7">
        <v>1</v>
      </c>
      <c r="E57" s="6" t="s">
        <v>6</v>
      </c>
      <c r="F57" s="6" t="s">
        <v>246</v>
      </c>
      <c r="G57" s="6" t="str">
        <f t="shared" si="3"/>
        <v>Control</v>
      </c>
      <c r="H57" s="6">
        <v>1</v>
      </c>
      <c r="I57" s="6" t="s">
        <v>556</v>
      </c>
      <c r="J57" s="6" t="s">
        <v>6</v>
      </c>
      <c r="K57" s="6" t="s">
        <v>557</v>
      </c>
      <c r="M57"/>
      <c r="N57"/>
      <c r="O57"/>
      <c r="P57"/>
      <c r="Q57"/>
      <c r="R57"/>
      <c r="S57"/>
      <c r="T57"/>
      <c r="U57"/>
      <c r="V57"/>
      <c r="W57"/>
      <c r="X57"/>
      <c r="Y57"/>
      <c r="Z57"/>
    </row>
    <row r="58" spans="1:26" s="9" customFormat="1" x14ac:dyDescent="0.25">
      <c r="A58" s="66">
        <v>1</v>
      </c>
      <c r="B58" s="6" t="s">
        <v>68</v>
      </c>
      <c r="C58" s="6" t="s">
        <v>102</v>
      </c>
      <c r="D58" s="7">
        <v>1</v>
      </c>
      <c r="E58" s="6" t="s">
        <v>6</v>
      </c>
      <c r="F58" s="6" t="s">
        <v>246</v>
      </c>
      <c r="G58" s="6" t="str">
        <f t="shared" si="3"/>
        <v>Control</v>
      </c>
      <c r="H58" s="6">
        <v>1</v>
      </c>
      <c r="I58" s="6" t="s">
        <v>556</v>
      </c>
      <c r="J58" s="6" t="s">
        <v>6</v>
      </c>
      <c r="K58" s="6" t="s">
        <v>557</v>
      </c>
      <c r="M58"/>
      <c r="N58"/>
      <c r="O58"/>
      <c r="P58"/>
      <c r="Q58"/>
      <c r="R58"/>
      <c r="S58"/>
      <c r="T58"/>
      <c r="U58"/>
      <c r="V58"/>
      <c r="W58"/>
      <c r="X58"/>
      <c r="Y58"/>
      <c r="Z58"/>
    </row>
    <row r="59" spans="1:26" s="9" customFormat="1" x14ac:dyDescent="0.25">
      <c r="A59" s="66">
        <v>1</v>
      </c>
      <c r="B59" s="6" t="s">
        <v>68</v>
      </c>
      <c r="C59" s="6" t="s">
        <v>103</v>
      </c>
      <c r="D59" s="7">
        <v>1</v>
      </c>
      <c r="E59" s="6" t="s">
        <v>6</v>
      </c>
      <c r="F59" s="6" t="s">
        <v>246</v>
      </c>
      <c r="G59" s="6" t="str">
        <f t="shared" si="3"/>
        <v>Control</v>
      </c>
      <c r="H59" s="6">
        <v>1</v>
      </c>
      <c r="I59" s="6" t="s">
        <v>556</v>
      </c>
      <c r="J59" s="6" t="s">
        <v>6</v>
      </c>
      <c r="K59" s="6" t="s">
        <v>557</v>
      </c>
      <c r="M59"/>
      <c r="N59"/>
      <c r="O59"/>
      <c r="P59"/>
      <c r="Q59"/>
      <c r="R59"/>
      <c r="S59"/>
      <c r="T59"/>
      <c r="U59"/>
      <c r="V59"/>
      <c r="W59"/>
      <c r="X59"/>
      <c r="Y59"/>
      <c r="Z59"/>
    </row>
    <row r="60" spans="1:26" s="9" customFormat="1" x14ac:dyDescent="0.25">
      <c r="A60" s="66">
        <v>1</v>
      </c>
      <c r="B60" s="6" t="s">
        <v>68</v>
      </c>
      <c r="C60" s="6" t="s">
        <v>104</v>
      </c>
      <c r="D60" s="7">
        <v>1</v>
      </c>
      <c r="E60" s="6" t="s">
        <v>6</v>
      </c>
      <c r="F60" s="6" t="s">
        <v>246</v>
      </c>
      <c r="G60" s="6" t="str">
        <f t="shared" si="3"/>
        <v>Control</v>
      </c>
      <c r="H60" s="6">
        <v>1</v>
      </c>
      <c r="I60" s="6" t="s">
        <v>556</v>
      </c>
      <c r="J60" s="6" t="s">
        <v>6</v>
      </c>
      <c r="K60" s="6" t="s">
        <v>557</v>
      </c>
      <c r="M60"/>
      <c r="N60"/>
      <c r="O60"/>
      <c r="P60"/>
      <c r="Q60"/>
      <c r="R60"/>
      <c r="S60"/>
      <c r="T60"/>
      <c r="U60"/>
      <c r="V60"/>
      <c r="W60"/>
      <c r="X60"/>
      <c r="Y60"/>
      <c r="Z60"/>
    </row>
    <row r="61" spans="1:26" s="9" customFormat="1" x14ac:dyDescent="0.25">
      <c r="A61" s="66">
        <v>1</v>
      </c>
      <c r="B61" s="6" t="s">
        <v>68</v>
      </c>
      <c r="C61" s="6" t="s">
        <v>105</v>
      </c>
      <c r="D61" s="7">
        <v>1</v>
      </c>
      <c r="E61" s="6" t="s">
        <v>6</v>
      </c>
      <c r="F61" s="6" t="s">
        <v>246</v>
      </c>
      <c r="G61" s="6" t="str">
        <f t="shared" si="3"/>
        <v>Control</v>
      </c>
      <c r="H61" s="6">
        <v>1</v>
      </c>
      <c r="I61" s="6" t="s">
        <v>556</v>
      </c>
      <c r="J61" s="6" t="s">
        <v>6</v>
      </c>
      <c r="K61" s="6" t="s">
        <v>557</v>
      </c>
      <c r="M61"/>
      <c r="N61"/>
      <c r="O61"/>
      <c r="P61"/>
      <c r="Q61"/>
      <c r="R61"/>
      <c r="S61"/>
      <c r="T61"/>
      <c r="U61"/>
      <c r="V61"/>
      <c r="W61"/>
      <c r="X61"/>
      <c r="Y61"/>
      <c r="Z61"/>
    </row>
    <row r="62" spans="1:26" s="9" customFormat="1" x14ac:dyDescent="0.25">
      <c r="A62" s="66">
        <v>1</v>
      </c>
      <c r="B62" s="6" t="s">
        <v>68</v>
      </c>
      <c r="C62" s="6" t="s">
        <v>106</v>
      </c>
      <c r="D62" s="7">
        <v>0.99970000000000003</v>
      </c>
      <c r="E62" s="6" t="s">
        <v>6</v>
      </c>
      <c r="F62" s="6" t="s">
        <v>246</v>
      </c>
      <c r="G62" s="6" t="str">
        <f t="shared" si="3"/>
        <v>Control</v>
      </c>
      <c r="H62" s="6">
        <v>1</v>
      </c>
      <c r="I62" s="6" t="s">
        <v>556</v>
      </c>
      <c r="J62" s="6" t="s">
        <v>6</v>
      </c>
      <c r="K62" s="6" t="s">
        <v>557</v>
      </c>
      <c r="M62"/>
      <c r="N62"/>
      <c r="O62"/>
      <c r="P62"/>
      <c r="Q62"/>
      <c r="R62"/>
      <c r="S62"/>
      <c r="T62"/>
      <c r="U62"/>
      <c r="V62"/>
      <c r="W62"/>
      <c r="X62"/>
      <c r="Y62"/>
      <c r="Z62"/>
    </row>
    <row r="63" spans="1:26" s="9" customFormat="1" x14ac:dyDescent="0.25">
      <c r="A63" s="66">
        <v>1</v>
      </c>
      <c r="B63" s="6" t="s">
        <v>68</v>
      </c>
      <c r="C63" s="6" t="s">
        <v>107</v>
      </c>
      <c r="D63" s="7">
        <v>1</v>
      </c>
      <c r="E63" s="6" t="s">
        <v>6</v>
      </c>
      <c r="F63" s="6" t="s">
        <v>246</v>
      </c>
      <c r="G63" s="6" t="str">
        <f t="shared" si="3"/>
        <v>Control</v>
      </c>
      <c r="H63" s="6">
        <v>1</v>
      </c>
      <c r="I63" s="6" t="s">
        <v>556</v>
      </c>
      <c r="J63" s="6" t="s">
        <v>6</v>
      </c>
      <c r="K63" s="6" t="s">
        <v>557</v>
      </c>
      <c r="M63"/>
      <c r="N63"/>
      <c r="O63"/>
      <c r="P63"/>
      <c r="Q63"/>
      <c r="R63"/>
      <c r="S63"/>
      <c r="T63"/>
      <c r="U63"/>
      <c r="V63"/>
      <c r="W63"/>
      <c r="X63"/>
      <c r="Y63"/>
      <c r="Z63"/>
    </row>
    <row r="64" spans="1:26" s="9" customFormat="1" x14ac:dyDescent="0.25">
      <c r="A64" s="66">
        <v>1</v>
      </c>
      <c r="B64" s="6" t="s">
        <v>68</v>
      </c>
      <c r="C64" s="6" t="s">
        <v>108</v>
      </c>
      <c r="D64" s="7">
        <v>1</v>
      </c>
      <c r="E64" s="6" t="s">
        <v>6</v>
      </c>
      <c r="F64" s="6" t="s">
        <v>246</v>
      </c>
      <c r="G64" s="6" t="str">
        <f t="shared" si="3"/>
        <v>Control</v>
      </c>
      <c r="H64" s="6">
        <v>1</v>
      </c>
      <c r="I64" s="6" t="s">
        <v>556</v>
      </c>
      <c r="J64" s="6" t="s">
        <v>6</v>
      </c>
      <c r="K64" s="6" t="s">
        <v>557</v>
      </c>
      <c r="M64"/>
      <c r="N64"/>
      <c r="O64"/>
      <c r="P64"/>
      <c r="Q64"/>
      <c r="R64"/>
      <c r="S64"/>
      <c r="T64"/>
      <c r="U64"/>
      <c r="V64"/>
      <c r="W64"/>
      <c r="X64"/>
      <c r="Y64"/>
      <c r="Z64"/>
    </row>
    <row r="65" spans="1:26" s="9" customFormat="1" x14ac:dyDescent="0.25">
      <c r="A65" s="66">
        <v>1</v>
      </c>
      <c r="B65" s="6" t="s">
        <v>68</v>
      </c>
      <c r="C65" s="6" t="s">
        <v>109</v>
      </c>
      <c r="D65" s="7">
        <v>1</v>
      </c>
      <c r="E65" s="6" t="s">
        <v>6</v>
      </c>
      <c r="F65" s="6" t="s">
        <v>246</v>
      </c>
      <c r="G65" s="6" t="str">
        <f t="shared" si="3"/>
        <v>Control</v>
      </c>
      <c r="H65" s="6">
        <v>1</v>
      </c>
      <c r="I65" s="6" t="s">
        <v>556</v>
      </c>
      <c r="J65" s="6" t="s">
        <v>6</v>
      </c>
      <c r="K65" s="6" t="s">
        <v>557</v>
      </c>
      <c r="M65"/>
      <c r="N65"/>
      <c r="O65"/>
      <c r="P65"/>
      <c r="Q65"/>
      <c r="R65"/>
      <c r="S65"/>
      <c r="T65"/>
      <c r="U65"/>
      <c r="V65"/>
      <c r="W65"/>
      <c r="X65"/>
      <c r="Y65"/>
      <c r="Z65"/>
    </row>
    <row r="66" spans="1:26" s="9" customFormat="1" x14ac:dyDescent="0.25">
      <c r="A66" s="66">
        <v>1</v>
      </c>
      <c r="B66" s="6" t="s">
        <v>68</v>
      </c>
      <c r="C66" s="6" t="s">
        <v>110</v>
      </c>
      <c r="D66" s="7">
        <v>0.98629999999999995</v>
      </c>
      <c r="E66" s="6" t="s">
        <v>6</v>
      </c>
      <c r="F66" s="6" t="s">
        <v>246</v>
      </c>
      <c r="G66" s="6" t="str">
        <f t="shared" si="3"/>
        <v>Control</v>
      </c>
      <c r="H66" s="6">
        <v>1</v>
      </c>
      <c r="I66" s="6" t="s">
        <v>556</v>
      </c>
      <c r="J66" s="6" t="s">
        <v>6</v>
      </c>
      <c r="K66" s="6" t="s">
        <v>557</v>
      </c>
      <c r="M66"/>
      <c r="N66"/>
      <c r="O66"/>
      <c r="P66"/>
      <c r="Q66"/>
      <c r="R66"/>
      <c r="S66"/>
      <c r="T66"/>
      <c r="U66"/>
      <c r="V66"/>
      <c r="W66"/>
      <c r="X66"/>
      <c r="Y66"/>
      <c r="Z66"/>
    </row>
    <row r="67" spans="1:26" s="9" customFormat="1" x14ac:dyDescent="0.25">
      <c r="A67" s="66">
        <v>1</v>
      </c>
      <c r="B67" s="6" t="s">
        <v>68</v>
      </c>
      <c r="C67" s="6" t="s">
        <v>111</v>
      </c>
      <c r="D67" s="7">
        <v>1</v>
      </c>
      <c r="E67" s="6" t="s">
        <v>6</v>
      </c>
      <c r="F67" s="6" t="s">
        <v>246</v>
      </c>
      <c r="G67" s="6" t="str">
        <f t="shared" si="3"/>
        <v>Control</v>
      </c>
      <c r="H67" s="6">
        <v>1</v>
      </c>
      <c r="I67" s="6" t="s">
        <v>556</v>
      </c>
      <c r="J67" s="6" t="s">
        <v>6</v>
      </c>
      <c r="K67" s="6" t="s">
        <v>557</v>
      </c>
      <c r="M67"/>
      <c r="N67"/>
      <c r="O67"/>
      <c r="P67"/>
      <c r="Q67"/>
      <c r="R67"/>
      <c r="S67"/>
      <c r="T67"/>
      <c r="U67"/>
      <c r="V67"/>
      <c r="W67"/>
      <c r="X67"/>
      <c r="Y67"/>
      <c r="Z67"/>
    </row>
    <row r="68" spans="1:26" s="9" customFormat="1" x14ac:dyDescent="0.25">
      <c r="A68" s="66">
        <v>1</v>
      </c>
      <c r="B68" s="6" t="s">
        <v>68</v>
      </c>
      <c r="C68" s="6" t="s">
        <v>112</v>
      </c>
      <c r="D68" s="7">
        <v>0.98629999999999995</v>
      </c>
      <c r="E68" s="6" t="s">
        <v>6</v>
      </c>
      <c r="F68" s="6" t="s">
        <v>246</v>
      </c>
      <c r="G68" s="6" t="str">
        <f t="shared" si="3"/>
        <v>Control</v>
      </c>
      <c r="H68" s="6">
        <v>1</v>
      </c>
      <c r="I68" s="6" t="s">
        <v>556</v>
      </c>
      <c r="J68" s="6" t="s">
        <v>6</v>
      </c>
      <c r="K68" s="6" t="s">
        <v>557</v>
      </c>
      <c r="M68"/>
      <c r="N68"/>
      <c r="O68"/>
      <c r="P68"/>
      <c r="Q68"/>
      <c r="R68"/>
      <c r="S68"/>
      <c r="T68"/>
      <c r="U68"/>
      <c r="V68"/>
      <c r="W68"/>
      <c r="X68"/>
      <c r="Y68"/>
      <c r="Z68"/>
    </row>
    <row r="69" spans="1:26" s="9" customFormat="1" x14ac:dyDescent="0.25">
      <c r="A69" s="66">
        <v>1</v>
      </c>
      <c r="B69" s="6" t="s">
        <v>68</v>
      </c>
      <c r="C69" s="6" t="s">
        <v>113</v>
      </c>
      <c r="D69" s="7">
        <v>0.98629999999999995</v>
      </c>
      <c r="E69" s="6" t="s">
        <v>6</v>
      </c>
      <c r="F69" s="6" t="s">
        <v>246</v>
      </c>
      <c r="G69" s="6" t="str">
        <f t="shared" si="3"/>
        <v>Control</v>
      </c>
      <c r="H69" s="6">
        <v>1</v>
      </c>
      <c r="I69" s="6" t="s">
        <v>556</v>
      </c>
      <c r="J69" s="6" t="s">
        <v>6</v>
      </c>
      <c r="K69" s="6" t="s">
        <v>557</v>
      </c>
      <c r="M69"/>
      <c r="N69"/>
      <c r="O69"/>
      <c r="P69"/>
      <c r="Q69"/>
      <c r="R69"/>
      <c r="S69"/>
      <c r="T69"/>
      <c r="U69"/>
      <c r="V69"/>
      <c r="W69"/>
      <c r="X69"/>
      <c r="Y69"/>
      <c r="Z69"/>
    </row>
    <row r="70" spans="1:26" s="9" customFormat="1" x14ac:dyDescent="0.25">
      <c r="A70" s="66">
        <v>1</v>
      </c>
      <c r="B70" s="6" t="s">
        <v>68</v>
      </c>
      <c r="C70" s="6" t="s">
        <v>114</v>
      </c>
      <c r="D70" s="7">
        <v>1</v>
      </c>
      <c r="E70" s="6" t="s">
        <v>6</v>
      </c>
      <c r="F70" s="6" t="s">
        <v>246</v>
      </c>
      <c r="G70" s="6" t="str">
        <f t="shared" si="3"/>
        <v>Control</v>
      </c>
      <c r="H70" s="6">
        <v>1</v>
      </c>
      <c r="I70" s="6" t="s">
        <v>556</v>
      </c>
      <c r="J70" s="6" t="s">
        <v>6</v>
      </c>
      <c r="K70" s="6" t="s">
        <v>557</v>
      </c>
      <c r="M70"/>
      <c r="N70"/>
      <c r="O70"/>
      <c r="P70"/>
      <c r="Q70"/>
      <c r="R70"/>
      <c r="S70"/>
      <c r="T70"/>
      <c r="U70"/>
      <c r="V70"/>
      <c r="W70"/>
      <c r="X70"/>
      <c r="Y70"/>
      <c r="Z70"/>
    </row>
    <row r="71" spans="1:26" s="9" customFormat="1" x14ac:dyDescent="0.25">
      <c r="A71" s="66">
        <v>1</v>
      </c>
      <c r="B71" s="6" t="s">
        <v>68</v>
      </c>
      <c r="C71" s="6" t="s">
        <v>115</v>
      </c>
      <c r="D71" s="7">
        <v>1</v>
      </c>
      <c r="E71" s="6" t="s">
        <v>6</v>
      </c>
      <c r="F71" s="6" t="s">
        <v>246</v>
      </c>
      <c r="G71" s="6" t="str">
        <f t="shared" si="3"/>
        <v>Control</v>
      </c>
      <c r="H71" s="6">
        <v>1</v>
      </c>
      <c r="I71" s="6" t="s">
        <v>556</v>
      </c>
      <c r="J71" s="6" t="s">
        <v>6</v>
      </c>
      <c r="K71" s="6" t="s">
        <v>557</v>
      </c>
      <c r="M71"/>
      <c r="N71"/>
      <c r="O71"/>
      <c r="P71"/>
      <c r="Q71"/>
      <c r="R71"/>
      <c r="S71"/>
      <c r="T71"/>
      <c r="U71"/>
      <c r="V71"/>
      <c r="W71"/>
      <c r="X71"/>
      <c r="Y71"/>
      <c r="Z71"/>
    </row>
    <row r="72" spans="1:26" s="9" customFormat="1" x14ac:dyDescent="0.25">
      <c r="A72" s="66">
        <v>1</v>
      </c>
      <c r="B72" s="6" t="s">
        <v>68</v>
      </c>
      <c r="C72" s="6" t="s">
        <v>116</v>
      </c>
      <c r="D72" s="7">
        <v>0.5</v>
      </c>
      <c r="E72" s="6" t="s">
        <v>6</v>
      </c>
      <c r="F72" s="6" t="s">
        <v>246</v>
      </c>
      <c r="G72" s="6" t="s">
        <v>8</v>
      </c>
      <c r="H72" s="6">
        <v>1</v>
      </c>
      <c r="I72" s="6" t="s">
        <v>556</v>
      </c>
      <c r="J72" s="6" t="s">
        <v>8</v>
      </c>
      <c r="K72" s="6" t="s">
        <v>558</v>
      </c>
      <c r="M72"/>
      <c r="N72"/>
      <c r="O72"/>
      <c r="P72"/>
      <c r="Q72"/>
      <c r="R72"/>
      <c r="S72"/>
      <c r="T72"/>
      <c r="U72"/>
      <c r="V72"/>
      <c r="W72"/>
      <c r="X72"/>
      <c r="Y72"/>
      <c r="Z72"/>
    </row>
    <row r="73" spans="1:26" s="9" customFormat="1" x14ac:dyDescent="0.25">
      <c r="A73" s="66">
        <v>1</v>
      </c>
      <c r="B73" s="6" t="s">
        <v>68</v>
      </c>
      <c r="C73" s="6" t="s">
        <v>117</v>
      </c>
      <c r="D73" s="7">
        <v>0.98629999999999995</v>
      </c>
      <c r="E73" s="6" t="s">
        <v>6</v>
      </c>
      <c r="F73" s="6" t="s">
        <v>246</v>
      </c>
      <c r="G73" s="6" t="str">
        <f>IF(D73&gt;50%,"Control","Financiera")</f>
        <v>Control</v>
      </c>
      <c r="H73" s="6">
        <v>1</v>
      </c>
      <c r="I73" s="6" t="s">
        <v>556</v>
      </c>
      <c r="J73" s="6" t="s">
        <v>6</v>
      </c>
      <c r="K73" s="6" t="s">
        <v>557</v>
      </c>
      <c r="M73"/>
      <c r="N73"/>
      <c r="O73"/>
      <c r="P73"/>
      <c r="Q73"/>
      <c r="R73"/>
      <c r="S73"/>
      <c r="T73"/>
      <c r="U73"/>
      <c r="V73"/>
      <c r="W73"/>
      <c r="X73"/>
      <c r="Y73"/>
      <c r="Z73"/>
    </row>
    <row r="74" spans="1:26" s="9" customFormat="1" x14ac:dyDescent="0.25">
      <c r="A74" s="66">
        <v>1</v>
      </c>
      <c r="B74" s="6" t="s">
        <v>68</v>
      </c>
      <c r="C74" s="6" t="s">
        <v>118</v>
      </c>
      <c r="D74" s="7">
        <v>0.98629999999999995</v>
      </c>
      <c r="E74" s="6" t="s">
        <v>6</v>
      </c>
      <c r="F74" s="6" t="s">
        <v>246</v>
      </c>
      <c r="G74" s="6" t="str">
        <f>IF(D74&gt;50%,"Control","Financiera")</f>
        <v>Control</v>
      </c>
      <c r="H74" s="6">
        <v>1</v>
      </c>
      <c r="I74" s="6" t="s">
        <v>556</v>
      </c>
      <c r="J74" s="6" t="s">
        <v>6</v>
      </c>
      <c r="K74" s="6" t="s">
        <v>557</v>
      </c>
      <c r="M74"/>
      <c r="N74"/>
      <c r="O74"/>
      <c r="P74"/>
      <c r="Q74"/>
      <c r="R74"/>
      <c r="S74"/>
      <c r="T74"/>
      <c r="U74"/>
      <c r="V74"/>
      <c r="W74"/>
      <c r="X74"/>
      <c r="Y74"/>
      <c r="Z74"/>
    </row>
    <row r="75" spans="1:26" s="9" customFormat="1" x14ac:dyDescent="0.25">
      <c r="A75" s="66">
        <v>1</v>
      </c>
      <c r="B75" s="6" t="s">
        <v>68</v>
      </c>
      <c r="C75" s="6" t="s">
        <v>119</v>
      </c>
      <c r="D75" s="7">
        <v>0.98629999999999995</v>
      </c>
      <c r="E75" s="6" t="s">
        <v>6</v>
      </c>
      <c r="F75" s="6" t="s">
        <v>246</v>
      </c>
      <c r="G75" s="6" t="str">
        <f>IF(D75&gt;50%,"Control","Financiera")</f>
        <v>Control</v>
      </c>
      <c r="H75" s="6">
        <v>1</v>
      </c>
      <c r="I75" s="6" t="s">
        <v>556</v>
      </c>
      <c r="J75" s="6" t="s">
        <v>6</v>
      </c>
      <c r="K75" s="6" t="s">
        <v>557</v>
      </c>
      <c r="M75"/>
      <c r="N75"/>
      <c r="O75"/>
      <c r="P75"/>
      <c r="Q75"/>
      <c r="R75"/>
      <c r="S75"/>
      <c r="T75"/>
      <c r="U75"/>
      <c r="V75"/>
      <c r="W75"/>
      <c r="X75"/>
      <c r="Y75"/>
      <c r="Z75"/>
    </row>
    <row r="76" spans="1:26" s="9" customFormat="1" x14ac:dyDescent="0.25">
      <c r="A76" s="66">
        <v>1</v>
      </c>
      <c r="B76" s="6" t="s">
        <v>68</v>
      </c>
      <c r="C76" s="6" t="s">
        <v>120</v>
      </c>
      <c r="D76" s="7">
        <v>0.5</v>
      </c>
      <c r="E76" s="6" t="s">
        <v>6</v>
      </c>
      <c r="F76" s="6" t="s">
        <v>246</v>
      </c>
      <c r="G76" s="6" t="s">
        <v>8</v>
      </c>
      <c r="H76" s="6">
        <v>1</v>
      </c>
      <c r="I76" s="6" t="s">
        <v>556</v>
      </c>
      <c r="J76" s="6" t="s">
        <v>8</v>
      </c>
      <c r="K76" s="6" t="s">
        <v>558</v>
      </c>
      <c r="M76"/>
      <c r="N76"/>
      <c r="O76"/>
      <c r="P76"/>
      <c r="Q76"/>
      <c r="R76"/>
      <c r="S76"/>
      <c r="T76"/>
      <c r="U76"/>
      <c r="V76"/>
      <c r="W76"/>
      <c r="X76"/>
      <c r="Y76"/>
      <c r="Z76"/>
    </row>
    <row r="77" spans="1:26" s="9" customFormat="1" x14ac:dyDescent="0.25">
      <c r="A77" s="66">
        <v>1</v>
      </c>
      <c r="B77" s="6" t="s">
        <v>68</v>
      </c>
      <c r="C77" s="6" t="s">
        <v>121</v>
      </c>
      <c r="D77" s="7">
        <v>1</v>
      </c>
      <c r="E77" s="6" t="s">
        <v>6</v>
      </c>
      <c r="F77" s="6" t="s">
        <v>246</v>
      </c>
      <c r="G77" s="6" t="str">
        <f>IF(D77&gt;50%,"Control","Financiera")</f>
        <v>Control</v>
      </c>
      <c r="H77" s="6">
        <v>1</v>
      </c>
      <c r="I77" s="6" t="s">
        <v>556</v>
      </c>
      <c r="J77" s="6" t="s">
        <v>6</v>
      </c>
      <c r="K77" s="6" t="s">
        <v>557</v>
      </c>
      <c r="M77"/>
      <c r="N77"/>
      <c r="O77"/>
      <c r="P77"/>
      <c r="Q77"/>
      <c r="R77"/>
      <c r="S77"/>
      <c r="T77"/>
      <c r="U77"/>
      <c r="V77"/>
      <c r="W77"/>
      <c r="X77"/>
      <c r="Y77"/>
      <c r="Z77"/>
    </row>
    <row r="78" spans="1:26" s="9" customFormat="1" x14ac:dyDescent="0.25">
      <c r="A78" s="66">
        <v>1</v>
      </c>
      <c r="B78" s="6" t="s">
        <v>68</v>
      </c>
      <c r="C78" s="6" t="s">
        <v>122</v>
      </c>
      <c r="D78" s="7">
        <v>0.5</v>
      </c>
      <c r="E78" s="6" t="s">
        <v>6</v>
      </c>
      <c r="F78" s="6" t="s">
        <v>246</v>
      </c>
      <c r="G78" s="6" t="s">
        <v>8</v>
      </c>
      <c r="H78" s="6">
        <v>1</v>
      </c>
      <c r="I78" s="6" t="s">
        <v>556</v>
      </c>
      <c r="J78" s="6" t="s">
        <v>8</v>
      </c>
      <c r="K78" s="6" t="s">
        <v>558</v>
      </c>
      <c r="M78"/>
      <c r="N78"/>
      <c r="O78"/>
      <c r="P78"/>
      <c r="Q78"/>
      <c r="R78"/>
      <c r="S78"/>
      <c r="T78"/>
      <c r="U78"/>
      <c r="V78"/>
      <c r="W78"/>
      <c r="X78"/>
      <c r="Y78"/>
      <c r="Z78"/>
    </row>
    <row r="79" spans="1:26" s="9" customFormat="1" x14ac:dyDescent="0.25">
      <c r="A79" s="66">
        <v>1</v>
      </c>
      <c r="B79" s="6" t="s">
        <v>68</v>
      </c>
      <c r="C79" s="6" t="s">
        <v>123</v>
      </c>
      <c r="D79" s="7">
        <v>1</v>
      </c>
      <c r="E79" s="6" t="s">
        <v>6</v>
      </c>
      <c r="F79" s="6" t="s">
        <v>246</v>
      </c>
      <c r="G79" s="6" t="str">
        <f>IF(D79&gt;50%,"Control","Financiera")</f>
        <v>Control</v>
      </c>
      <c r="H79" s="6">
        <v>1</v>
      </c>
      <c r="I79" s="6" t="s">
        <v>556</v>
      </c>
      <c r="J79" s="6" t="s">
        <v>6</v>
      </c>
      <c r="K79" s="6" t="s">
        <v>557</v>
      </c>
      <c r="M79"/>
      <c r="N79"/>
      <c r="O79"/>
      <c r="P79"/>
      <c r="Q79"/>
      <c r="R79"/>
      <c r="S79"/>
      <c r="T79"/>
      <c r="U79"/>
      <c r="V79"/>
      <c r="W79"/>
      <c r="X79"/>
      <c r="Y79"/>
      <c r="Z79"/>
    </row>
    <row r="80" spans="1:26" s="9" customFormat="1" x14ac:dyDescent="0.25">
      <c r="A80" s="66">
        <v>1</v>
      </c>
      <c r="B80" s="6" t="s">
        <v>68</v>
      </c>
      <c r="C80" s="6" t="s">
        <v>124</v>
      </c>
      <c r="D80" s="7">
        <v>1</v>
      </c>
      <c r="E80" s="6" t="s">
        <v>6</v>
      </c>
      <c r="F80" s="6" t="s">
        <v>246</v>
      </c>
      <c r="G80" s="6" t="str">
        <f>IF(D80&gt;50%,"Control","Financiera")</f>
        <v>Control</v>
      </c>
      <c r="H80" s="6">
        <v>1</v>
      </c>
      <c r="I80" s="6" t="s">
        <v>556</v>
      </c>
      <c r="J80" s="6" t="s">
        <v>6</v>
      </c>
      <c r="K80" s="6" t="s">
        <v>557</v>
      </c>
      <c r="M80"/>
      <c r="N80"/>
      <c r="O80"/>
      <c r="P80"/>
      <c r="Q80"/>
      <c r="R80"/>
      <c r="S80"/>
      <c r="T80"/>
      <c r="U80"/>
      <c r="V80"/>
      <c r="W80"/>
      <c r="X80"/>
      <c r="Y80"/>
      <c r="Z80"/>
    </row>
    <row r="81" spans="1:26" s="9" customFormat="1" x14ac:dyDescent="0.25">
      <c r="A81" s="66">
        <v>1</v>
      </c>
      <c r="B81" s="6" t="s">
        <v>68</v>
      </c>
      <c r="C81" s="6" t="s">
        <v>125</v>
      </c>
      <c r="D81" s="7">
        <v>1</v>
      </c>
      <c r="E81" s="6" t="s">
        <v>6</v>
      </c>
      <c r="F81" s="6" t="s">
        <v>246</v>
      </c>
      <c r="G81" s="6" t="str">
        <f>IF(D81&gt;50%,"Control","Financiera")</f>
        <v>Control</v>
      </c>
      <c r="H81" s="6">
        <v>1</v>
      </c>
      <c r="I81" s="6" t="s">
        <v>556</v>
      </c>
      <c r="J81" s="6" t="s">
        <v>6</v>
      </c>
      <c r="K81" s="6" t="s">
        <v>557</v>
      </c>
      <c r="M81"/>
      <c r="N81"/>
      <c r="O81"/>
      <c r="P81"/>
      <c r="Q81"/>
      <c r="R81"/>
      <c r="S81"/>
      <c r="T81"/>
      <c r="U81"/>
      <c r="V81"/>
      <c r="W81"/>
      <c r="X81"/>
      <c r="Y81"/>
      <c r="Z81"/>
    </row>
    <row r="82" spans="1:26" s="9" customFormat="1" x14ac:dyDescent="0.25">
      <c r="A82" s="66">
        <v>1</v>
      </c>
      <c r="B82" s="6" t="s">
        <v>68</v>
      </c>
      <c r="C82" s="6" t="s">
        <v>126</v>
      </c>
      <c r="D82" s="7">
        <v>0.42120000000000002</v>
      </c>
      <c r="E82" s="6" t="s">
        <v>6</v>
      </c>
      <c r="F82" s="6" t="s">
        <v>246</v>
      </c>
      <c r="G82" s="6" t="str">
        <f>IF(D82&gt;50%,"Control","Financiera")</f>
        <v>Financiera</v>
      </c>
      <c r="H82" s="6">
        <v>1</v>
      </c>
      <c r="I82" s="6" t="s">
        <v>286</v>
      </c>
      <c r="J82" s="6" t="s">
        <v>7</v>
      </c>
      <c r="K82" s="6" t="s">
        <v>558</v>
      </c>
      <c r="M82"/>
      <c r="N82"/>
      <c r="O82"/>
      <c r="P82"/>
      <c r="Q82"/>
      <c r="R82"/>
      <c r="S82"/>
      <c r="T82"/>
      <c r="U82"/>
      <c r="V82"/>
      <c r="W82"/>
      <c r="X82"/>
      <c r="Y82"/>
      <c r="Z82"/>
    </row>
    <row r="83" spans="1:26" s="9" customFormat="1" x14ac:dyDescent="0.25">
      <c r="A83" s="66">
        <v>1</v>
      </c>
      <c r="B83" s="6" t="s">
        <v>68</v>
      </c>
      <c r="C83" s="6" t="s">
        <v>127</v>
      </c>
      <c r="D83" s="7">
        <v>0.5</v>
      </c>
      <c r="E83" s="6" t="s">
        <v>6</v>
      </c>
      <c r="F83" s="6" t="s">
        <v>246</v>
      </c>
      <c r="G83" s="6" t="s">
        <v>8</v>
      </c>
      <c r="H83" s="6">
        <v>1</v>
      </c>
      <c r="I83" s="6" t="s">
        <v>556</v>
      </c>
      <c r="J83" s="6" t="s">
        <v>8</v>
      </c>
      <c r="K83" s="6" t="s">
        <v>558</v>
      </c>
      <c r="M83"/>
      <c r="N83"/>
      <c r="O83"/>
      <c r="P83"/>
      <c r="Q83"/>
      <c r="R83"/>
      <c r="S83"/>
      <c r="T83"/>
      <c r="U83"/>
      <c r="V83"/>
      <c r="W83"/>
      <c r="X83"/>
      <c r="Y83"/>
      <c r="Z83"/>
    </row>
    <row r="84" spans="1:26" s="9" customFormat="1" x14ac:dyDescent="0.25">
      <c r="A84" s="66">
        <v>1</v>
      </c>
      <c r="B84" s="6" t="s">
        <v>68</v>
      </c>
      <c r="C84" s="6" t="s">
        <v>128</v>
      </c>
      <c r="D84" s="7">
        <v>1</v>
      </c>
      <c r="E84" s="6" t="s">
        <v>6</v>
      </c>
      <c r="F84" s="6" t="s">
        <v>246</v>
      </c>
      <c r="G84" s="6" t="str">
        <f t="shared" ref="G84:G122" si="4">IF(D84&gt;50%,"Control","Financiera")</f>
        <v>Control</v>
      </c>
      <c r="H84" s="6">
        <v>1</v>
      </c>
      <c r="I84" s="6" t="s">
        <v>556</v>
      </c>
      <c r="J84" s="6" t="s">
        <v>6</v>
      </c>
      <c r="K84" s="6" t="s">
        <v>557</v>
      </c>
      <c r="M84"/>
      <c r="N84"/>
      <c r="O84"/>
      <c r="P84"/>
      <c r="Q84"/>
      <c r="R84"/>
      <c r="S84"/>
      <c r="T84"/>
      <c r="U84"/>
      <c r="V84"/>
      <c r="W84"/>
      <c r="X84"/>
      <c r="Y84"/>
      <c r="Z84"/>
    </row>
    <row r="85" spans="1:26" s="9" customFormat="1" x14ac:dyDescent="0.25">
      <c r="A85" s="66">
        <v>1</v>
      </c>
      <c r="B85" s="6" t="s">
        <v>68</v>
      </c>
      <c r="C85" s="6" t="s">
        <v>378</v>
      </c>
      <c r="D85" s="7">
        <v>4.7300000000000002E-2</v>
      </c>
      <c r="E85" s="6" t="s">
        <v>253</v>
      </c>
      <c r="F85" s="6" t="s">
        <v>286</v>
      </c>
      <c r="G85" s="6" t="str">
        <f t="shared" si="4"/>
        <v>Financiera</v>
      </c>
      <c r="H85" s="6"/>
      <c r="I85" s="6" t="s">
        <v>286</v>
      </c>
      <c r="J85" s="6" t="s">
        <v>253</v>
      </c>
      <c r="K85" s="6" t="s">
        <v>559</v>
      </c>
      <c r="M85"/>
      <c r="N85"/>
      <c r="O85"/>
      <c r="P85"/>
      <c r="Q85"/>
      <c r="R85"/>
      <c r="S85"/>
      <c r="T85"/>
      <c r="U85"/>
      <c r="V85"/>
      <c r="W85"/>
      <c r="X85"/>
      <c r="Y85"/>
      <c r="Z85"/>
    </row>
    <row r="86" spans="1:26" s="9" customFormat="1" x14ac:dyDescent="0.25">
      <c r="A86" s="66">
        <v>1</v>
      </c>
      <c r="B86" s="6" t="s">
        <v>68</v>
      </c>
      <c r="C86" s="9" t="s">
        <v>260</v>
      </c>
      <c r="D86" s="7">
        <v>6.5000000000000002E-2</v>
      </c>
      <c r="E86" s="6" t="s">
        <v>253</v>
      </c>
      <c r="F86" s="6" t="s">
        <v>286</v>
      </c>
      <c r="G86" s="6" t="str">
        <f t="shared" si="4"/>
        <v>Financiera</v>
      </c>
      <c r="H86" s="6"/>
      <c r="I86" s="6" t="s">
        <v>286</v>
      </c>
      <c r="J86" s="6" t="s">
        <v>253</v>
      </c>
      <c r="K86" s="6" t="s">
        <v>559</v>
      </c>
      <c r="M86"/>
      <c r="N86"/>
      <c r="O86"/>
      <c r="P86"/>
      <c r="Q86"/>
      <c r="R86"/>
      <c r="S86"/>
      <c r="T86"/>
      <c r="U86"/>
      <c r="V86"/>
      <c r="W86"/>
      <c r="X86"/>
      <c r="Y86"/>
      <c r="Z86"/>
    </row>
    <row r="87" spans="1:26" s="9" customFormat="1" x14ac:dyDescent="0.25">
      <c r="A87" s="66">
        <v>1</v>
      </c>
      <c r="B87" s="6" t="s">
        <v>68</v>
      </c>
      <c r="C87" s="6" t="s">
        <v>261</v>
      </c>
      <c r="D87" s="7">
        <v>2.1399999999999999E-2</v>
      </c>
      <c r="E87" s="6" t="s">
        <v>253</v>
      </c>
      <c r="F87" s="6" t="s">
        <v>286</v>
      </c>
      <c r="G87" s="6" t="str">
        <f t="shared" si="4"/>
        <v>Financiera</v>
      </c>
      <c r="H87" s="6"/>
      <c r="I87" s="6" t="s">
        <v>286</v>
      </c>
      <c r="J87" s="6" t="s">
        <v>253</v>
      </c>
      <c r="K87" s="6" t="s">
        <v>559</v>
      </c>
      <c r="M87"/>
      <c r="N87"/>
      <c r="O87"/>
      <c r="P87"/>
      <c r="Q87"/>
      <c r="R87"/>
      <c r="S87"/>
      <c r="T87"/>
      <c r="U87"/>
      <c r="V87"/>
      <c r="W87"/>
      <c r="X87"/>
      <c r="Y87"/>
      <c r="Z87"/>
    </row>
    <row r="88" spans="1:26" s="9" customFormat="1" x14ac:dyDescent="0.25">
      <c r="A88" s="66">
        <v>1</v>
      </c>
      <c r="B88" s="6" t="s">
        <v>68</v>
      </c>
      <c r="C88" s="6" t="s">
        <v>262</v>
      </c>
      <c r="D88" s="7">
        <v>2.0000000000000001E-4</v>
      </c>
      <c r="E88" s="6" t="s">
        <v>253</v>
      </c>
      <c r="F88" s="6" t="s">
        <v>286</v>
      </c>
      <c r="G88" s="6" t="str">
        <f t="shared" si="4"/>
        <v>Financiera</v>
      </c>
      <c r="H88" s="6"/>
      <c r="I88" s="6" t="s">
        <v>286</v>
      </c>
      <c r="J88" s="6" t="s">
        <v>253</v>
      </c>
      <c r="K88" s="6" t="s">
        <v>559</v>
      </c>
      <c r="M88"/>
      <c r="N88"/>
      <c r="O88"/>
      <c r="P88"/>
      <c r="Q88"/>
      <c r="R88"/>
      <c r="S88"/>
      <c r="T88"/>
      <c r="U88"/>
      <c r="V88"/>
      <c r="W88"/>
      <c r="X88"/>
      <c r="Y88"/>
      <c r="Z88"/>
    </row>
    <row r="89" spans="1:26" s="9" customFormat="1" x14ac:dyDescent="0.25">
      <c r="A89" s="66">
        <v>1</v>
      </c>
      <c r="B89" s="6" t="s">
        <v>68</v>
      </c>
      <c r="C89" s="6" t="s">
        <v>263</v>
      </c>
      <c r="D89" s="7">
        <v>0.39829999999999999</v>
      </c>
      <c r="E89" s="6" t="s">
        <v>253</v>
      </c>
      <c r="F89" s="6" t="s">
        <v>286</v>
      </c>
      <c r="G89" s="6" t="str">
        <f t="shared" si="4"/>
        <v>Financiera</v>
      </c>
      <c r="H89" s="6"/>
      <c r="I89" s="6" t="s">
        <v>286</v>
      </c>
      <c r="J89" s="6" t="s">
        <v>7</v>
      </c>
      <c r="K89" s="6" t="s">
        <v>558</v>
      </c>
      <c r="M89"/>
      <c r="N89"/>
      <c r="O89"/>
      <c r="P89"/>
      <c r="Q89"/>
      <c r="R89"/>
      <c r="S89"/>
      <c r="T89"/>
      <c r="U89"/>
      <c r="V89"/>
      <c r="W89"/>
      <c r="X89"/>
      <c r="Y89"/>
      <c r="Z89"/>
    </row>
    <row r="90" spans="1:26" s="9" customFormat="1" x14ac:dyDescent="0.25">
      <c r="A90" s="66">
        <v>1</v>
      </c>
      <c r="B90" s="6" t="s">
        <v>68</v>
      </c>
      <c r="C90" s="6" t="s">
        <v>383</v>
      </c>
      <c r="D90" s="7">
        <v>3.3999999999999998E-3</v>
      </c>
      <c r="E90" s="6" t="s">
        <v>253</v>
      </c>
      <c r="F90" s="6" t="s">
        <v>286</v>
      </c>
      <c r="G90" s="6" t="str">
        <f t="shared" si="4"/>
        <v>Financiera</v>
      </c>
      <c r="H90" s="6"/>
      <c r="I90" s="6" t="s">
        <v>286</v>
      </c>
      <c r="J90" s="6" t="s">
        <v>253</v>
      </c>
      <c r="K90" s="6" t="s">
        <v>559</v>
      </c>
      <c r="M90"/>
      <c r="N90"/>
      <c r="O90"/>
      <c r="P90"/>
      <c r="Q90"/>
      <c r="R90"/>
      <c r="S90"/>
      <c r="T90"/>
      <c r="U90"/>
      <c r="V90"/>
      <c r="W90"/>
      <c r="X90"/>
      <c r="Y90"/>
      <c r="Z90"/>
    </row>
    <row r="91" spans="1:26" s="9" customFormat="1" x14ac:dyDescent="0.25">
      <c r="A91" s="66">
        <v>1</v>
      </c>
      <c r="B91" s="6" t="s">
        <v>68</v>
      </c>
      <c r="C91" s="6" t="s">
        <v>384</v>
      </c>
      <c r="D91" s="7">
        <v>9.35E-2</v>
      </c>
      <c r="E91" s="6" t="s">
        <v>253</v>
      </c>
      <c r="F91" s="6" t="s">
        <v>286</v>
      </c>
      <c r="G91" s="6" t="str">
        <f t="shared" si="4"/>
        <v>Financiera</v>
      </c>
      <c r="H91" s="6"/>
      <c r="I91" s="6" t="s">
        <v>286</v>
      </c>
      <c r="J91" s="6" t="s">
        <v>253</v>
      </c>
      <c r="K91" s="6" t="s">
        <v>559</v>
      </c>
      <c r="M91"/>
      <c r="N91"/>
      <c r="O91"/>
      <c r="P91"/>
      <c r="Q91"/>
      <c r="R91"/>
      <c r="S91"/>
      <c r="T91"/>
      <c r="U91"/>
      <c r="V91"/>
      <c r="W91"/>
      <c r="X91"/>
      <c r="Y91"/>
      <c r="Z91"/>
    </row>
    <row r="92" spans="1:26" s="9" customFormat="1" x14ac:dyDescent="0.25">
      <c r="A92" s="66">
        <v>1</v>
      </c>
      <c r="B92" s="6" t="s">
        <v>68</v>
      </c>
      <c r="C92" s="6" t="s">
        <v>265</v>
      </c>
      <c r="D92" s="7">
        <v>0.2727</v>
      </c>
      <c r="E92" s="6" t="s">
        <v>253</v>
      </c>
      <c r="F92" s="6" t="s">
        <v>286</v>
      </c>
      <c r="G92" s="6" t="str">
        <f t="shared" si="4"/>
        <v>Financiera</v>
      </c>
      <c r="H92" s="6"/>
      <c r="I92" s="6" t="s">
        <v>286</v>
      </c>
      <c r="J92" s="6" t="s">
        <v>7</v>
      </c>
      <c r="K92" s="6" t="s">
        <v>558</v>
      </c>
      <c r="M92"/>
      <c r="N92"/>
      <c r="O92"/>
      <c r="P92"/>
      <c r="Q92"/>
      <c r="R92"/>
      <c r="S92"/>
      <c r="T92"/>
      <c r="U92"/>
      <c r="V92"/>
      <c r="W92"/>
      <c r="X92"/>
      <c r="Y92"/>
      <c r="Z92"/>
    </row>
    <row r="93" spans="1:26" s="9" customFormat="1" x14ac:dyDescent="0.25">
      <c r="A93" s="66">
        <v>1</v>
      </c>
      <c r="B93" s="6" t="s">
        <v>68</v>
      </c>
      <c r="C93" s="6" t="s">
        <v>379</v>
      </c>
      <c r="D93" s="7">
        <v>9.3299999999999994E-2</v>
      </c>
      <c r="E93" s="6" t="s">
        <v>253</v>
      </c>
      <c r="F93" s="6" t="s">
        <v>286</v>
      </c>
      <c r="G93" s="6" t="str">
        <f t="shared" si="4"/>
        <v>Financiera</v>
      </c>
      <c r="H93" s="6"/>
      <c r="I93" s="6" t="s">
        <v>286</v>
      </c>
      <c r="J93" s="6" t="s">
        <v>253</v>
      </c>
      <c r="K93" s="6" t="s">
        <v>559</v>
      </c>
      <c r="M93"/>
      <c r="N93"/>
      <c r="O93"/>
      <c r="P93"/>
      <c r="Q93"/>
      <c r="R93"/>
      <c r="S93"/>
      <c r="T93"/>
      <c r="U93"/>
      <c r="V93"/>
      <c r="W93"/>
      <c r="X93"/>
      <c r="Y93"/>
      <c r="Z93"/>
    </row>
    <row r="94" spans="1:26" s="9" customFormat="1" x14ac:dyDescent="0.25">
      <c r="A94" s="66">
        <v>1</v>
      </c>
      <c r="B94" s="6" t="s">
        <v>68</v>
      </c>
      <c r="C94" s="6" t="s">
        <v>267</v>
      </c>
      <c r="D94" s="7">
        <v>0.1081</v>
      </c>
      <c r="E94" s="6" t="s">
        <v>253</v>
      </c>
      <c r="F94" s="6" t="s">
        <v>286</v>
      </c>
      <c r="G94" s="6" t="str">
        <f t="shared" si="4"/>
        <v>Financiera</v>
      </c>
      <c r="H94" s="6"/>
      <c r="I94" s="6" t="s">
        <v>286</v>
      </c>
      <c r="J94" s="6" t="s">
        <v>253</v>
      </c>
      <c r="K94" s="6" t="s">
        <v>559</v>
      </c>
      <c r="M94"/>
      <c r="N94"/>
      <c r="O94"/>
      <c r="P94"/>
      <c r="Q94"/>
      <c r="R94"/>
      <c r="S94"/>
      <c r="T94"/>
      <c r="U94"/>
      <c r="V94"/>
      <c r="W94"/>
      <c r="X94"/>
      <c r="Y94"/>
      <c r="Z94"/>
    </row>
    <row r="95" spans="1:26" s="9" customFormat="1" x14ac:dyDescent="0.25">
      <c r="A95" s="66">
        <v>1</v>
      </c>
      <c r="B95" s="6" t="s">
        <v>68</v>
      </c>
      <c r="C95" s="6" t="s">
        <v>385</v>
      </c>
      <c r="D95" s="7">
        <v>0.33329999999999999</v>
      </c>
      <c r="E95" s="6" t="s">
        <v>253</v>
      </c>
      <c r="F95" s="6" t="s">
        <v>286</v>
      </c>
      <c r="G95" s="6" t="str">
        <f t="shared" si="4"/>
        <v>Financiera</v>
      </c>
      <c r="H95" s="6"/>
      <c r="I95" s="6" t="s">
        <v>286</v>
      </c>
      <c r="J95" s="6" t="s">
        <v>7</v>
      </c>
      <c r="K95" s="6" t="s">
        <v>558</v>
      </c>
      <c r="M95"/>
      <c r="N95"/>
      <c r="O95"/>
      <c r="P95"/>
      <c r="Q95"/>
      <c r="R95"/>
      <c r="S95"/>
      <c r="T95"/>
      <c r="U95"/>
      <c r="V95"/>
      <c r="W95"/>
      <c r="X95"/>
      <c r="Y95"/>
      <c r="Z95"/>
    </row>
    <row r="96" spans="1:26" s="9" customFormat="1" x14ac:dyDescent="0.25">
      <c r="A96" s="66">
        <v>1</v>
      </c>
      <c r="B96" s="6" t="s">
        <v>68</v>
      </c>
      <c r="C96" s="6" t="s">
        <v>210</v>
      </c>
      <c r="D96" s="7">
        <v>6.25E-2</v>
      </c>
      <c r="E96" s="6" t="s">
        <v>253</v>
      </c>
      <c r="F96" s="6" t="s">
        <v>286</v>
      </c>
      <c r="G96" s="6" t="str">
        <f t="shared" si="4"/>
        <v>Financiera</v>
      </c>
      <c r="H96" s="6"/>
      <c r="I96" s="6" t="s">
        <v>286</v>
      </c>
      <c r="J96" s="6" t="s">
        <v>253</v>
      </c>
      <c r="K96" s="6" t="s">
        <v>559</v>
      </c>
      <c r="M96"/>
      <c r="N96"/>
      <c r="O96"/>
      <c r="P96"/>
      <c r="Q96"/>
      <c r="R96"/>
      <c r="S96"/>
      <c r="T96"/>
      <c r="U96"/>
      <c r="V96"/>
      <c r="W96"/>
      <c r="X96"/>
      <c r="Y96"/>
      <c r="Z96"/>
    </row>
    <row r="97" spans="1:26" s="9" customFormat="1" x14ac:dyDescent="0.25">
      <c r="A97" s="66">
        <v>1</v>
      </c>
      <c r="B97" s="6" t="s">
        <v>68</v>
      </c>
      <c r="C97" s="6" t="s">
        <v>268</v>
      </c>
      <c r="D97" s="7">
        <v>0.33339999999999997</v>
      </c>
      <c r="E97" s="6" t="s">
        <v>253</v>
      </c>
      <c r="F97" s="6" t="s">
        <v>286</v>
      </c>
      <c r="G97" s="6" t="str">
        <f t="shared" si="4"/>
        <v>Financiera</v>
      </c>
      <c r="H97" s="6"/>
      <c r="I97" s="6" t="s">
        <v>286</v>
      </c>
      <c r="J97" s="6" t="s">
        <v>7</v>
      </c>
      <c r="K97" s="6" t="s">
        <v>558</v>
      </c>
      <c r="M97"/>
      <c r="N97"/>
      <c r="O97"/>
      <c r="P97"/>
      <c r="Q97"/>
      <c r="R97"/>
      <c r="S97"/>
      <c r="T97"/>
      <c r="U97"/>
      <c r="V97"/>
      <c r="W97"/>
      <c r="X97"/>
      <c r="Y97"/>
      <c r="Z97"/>
    </row>
    <row r="98" spans="1:26" s="9" customFormat="1" x14ac:dyDescent="0.25">
      <c r="A98" s="66">
        <v>1</v>
      </c>
      <c r="B98" s="6" t="s">
        <v>68</v>
      </c>
      <c r="C98" s="6" t="s">
        <v>386</v>
      </c>
      <c r="D98" s="7">
        <v>0.3957</v>
      </c>
      <c r="E98" s="6" t="s">
        <v>253</v>
      </c>
      <c r="F98" s="6" t="s">
        <v>286</v>
      </c>
      <c r="G98" s="6" t="str">
        <f t="shared" si="4"/>
        <v>Financiera</v>
      </c>
      <c r="H98" s="6"/>
      <c r="I98" s="6" t="s">
        <v>286</v>
      </c>
      <c r="J98" s="6" t="s">
        <v>7</v>
      </c>
      <c r="K98" s="6" t="s">
        <v>558</v>
      </c>
      <c r="M98"/>
      <c r="N98"/>
      <c r="O98"/>
      <c r="P98"/>
      <c r="Q98"/>
      <c r="R98"/>
      <c r="S98"/>
      <c r="T98"/>
      <c r="U98"/>
      <c r="V98"/>
      <c r="W98"/>
      <c r="X98"/>
      <c r="Y98"/>
      <c r="Z98"/>
    </row>
    <row r="99" spans="1:26" s="9" customFormat="1" x14ac:dyDescent="0.25">
      <c r="A99" s="66">
        <v>1</v>
      </c>
      <c r="B99" s="6" t="s">
        <v>68</v>
      </c>
      <c r="C99" s="6" t="s">
        <v>387</v>
      </c>
      <c r="D99" s="7">
        <v>2.9999999999999997E-4</v>
      </c>
      <c r="E99" s="6" t="s">
        <v>253</v>
      </c>
      <c r="F99" s="6" t="s">
        <v>286</v>
      </c>
      <c r="G99" s="6" t="str">
        <f t="shared" si="4"/>
        <v>Financiera</v>
      </c>
      <c r="H99" s="6"/>
      <c r="I99" s="6" t="s">
        <v>286</v>
      </c>
      <c r="J99" s="6" t="s">
        <v>253</v>
      </c>
      <c r="K99" s="6" t="s">
        <v>559</v>
      </c>
      <c r="M99"/>
      <c r="N99"/>
      <c r="O99"/>
      <c r="P99"/>
      <c r="Q99"/>
      <c r="R99"/>
      <c r="S99"/>
      <c r="T99"/>
      <c r="U99"/>
      <c r="V99"/>
      <c r="W99"/>
      <c r="X99"/>
      <c r="Y99"/>
      <c r="Z99"/>
    </row>
    <row r="100" spans="1:26" s="9" customFormat="1" x14ac:dyDescent="0.25">
      <c r="A100" s="66">
        <v>1</v>
      </c>
      <c r="B100" s="6" t="s">
        <v>68</v>
      </c>
      <c r="C100" s="6" t="s">
        <v>388</v>
      </c>
      <c r="D100" s="7">
        <v>2.0000000000000001E-4</v>
      </c>
      <c r="E100" s="6" t="s">
        <v>253</v>
      </c>
      <c r="F100" s="6" t="s">
        <v>286</v>
      </c>
      <c r="G100" s="6" t="str">
        <f t="shared" si="4"/>
        <v>Financiera</v>
      </c>
      <c r="H100" s="6"/>
      <c r="I100" s="6" t="s">
        <v>286</v>
      </c>
      <c r="J100" s="6" t="s">
        <v>253</v>
      </c>
      <c r="K100" s="6" t="s">
        <v>559</v>
      </c>
      <c r="M100"/>
      <c r="N100"/>
      <c r="O100"/>
      <c r="P100"/>
      <c r="Q100"/>
      <c r="R100"/>
      <c r="S100"/>
      <c r="T100"/>
      <c r="U100"/>
      <c r="V100"/>
      <c r="W100"/>
      <c r="X100"/>
      <c r="Y100"/>
      <c r="Z100"/>
    </row>
    <row r="101" spans="1:26" s="9" customFormat="1" x14ac:dyDescent="0.25">
      <c r="A101" s="66">
        <v>1</v>
      </c>
      <c r="B101" s="6" t="s">
        <v>68</v>
      </c>
      <c r="C101" s="6" t="s">
        <v>269</v>
      </c>
      <c r="D101" s="7">
        <v>0.99690000000000001</v>
      </c>
      <c r="E101" s="6" t="s">
        <v>253</v>
      </c>
      <c r="F101" s="6" t="s">
        <v>286</v>
      </c>
      <c r="G101" s="6" t="str">
        <f t="shared" si="4"/>
        <v>Control</v>
      </c>
      <c r="H101" s="6"/>
      <c r="I101" s="6" t="s">
        <v>556</v>
      </c>
      <c r="J101" s="6" t="s">
        <v>6</v>
      </c>
      <c r="K101" s="6" t="s">
        <v>557</v>
      </c>
      <c r="M101"/>
      <c r="N101"/>
      <c r="O101"/>
      <c r="P101"/>
      <c r="Q101"/>
      <c r="R101"/>
      <c r="S101"/>
      <c r="T101"/>
      <c r="U101"/>
      <c r="V101"/>
      <c r="W101"/>
      <c r="X101"/>
      <c r="Y101"/>
      <c r="Z101"/>
    </row>
    <row r="102" spans="1:26" s="9" customFormat="1" x14ac:dyDescent="0.25">
      <c r="A102" s="66">
        <v>1</v>
      </c>
      <c r="B102" s="6" t="s">
        <v>68</v>
      </c>
      <c r="C102" s="6" t="s">
        <v>389</v>
      </c>
      <c r="D102" s="7">
        <v>1</v>
      </c>
      <c r="E102" s="6" t="s">
        <v>253</v>
      </c>
      <c r="F102" s="6" t="s">
        <v>286</v>
      </c>
      <c r="G102" s="6" t="str">
        <f t="shared" si="4"/>
        <v>Control</v>
      </c>
      <c r="H102" s="6"/>
      <c r="I102" s="6" t="s">
        <v>556</v>
      </c>
      <c r="J102" s="6" t="s">
        <v>430</v>
      </c>
      <c r="K102" s="6" t="s">
        <v>557</v>
      </c>
      <c r="M102"/>
      <c r="N102"/>
      <c r="O102"/>
      <c r="P102"/>
      <c r="Q102"/>
      <c r="R102"/>
      <c r="S102"/>
      <c r="T102"/>
      <c r="U102"/>
      <c r="V102"/>
      <c r="W102"/>
      <c r="X102"/>
      <c r="Y102"/>
      <c r="Z102"/>
    </row>
    <row r="103" spans="1:26" s="9" customFormat="1" x14ac:dyDescent="0.25">
      <c r="A103" s="66">
        <v>1</v>
      </c>
      <c r="B103" s="6" t="s">
        <v>68</v>
      </c>
      <c r="C103" s="6" t="s">
        <v>390</v>
      </c>
      <c r="D103" s="7">
        <v>2.0000000000000001E-4</v>
      </c>
      <c r="E103" s="6" t="s">
        <v>253</v>
      </c>
      <c r="F103" s="6" t="s">
        <v>286</v>
      </c>
      <c r="G103" s="6" t="str">
        <f t="shared" si="4"/>
        <v>Financiera</v>
      </c>
      <c r="H103" s="6"/>
      <c r="I103" s="6" t="s">
        <v>286</v>
      </c>
      <c r="J103" s="6" t="s">
        <v>253</v>
      </c>
      <c r="K103" s="6" t="s">
        <v>559</v>
      </c>
      <c r="M103"/>
      <c r="N103"/>
      <c r="O103"/>
      <c r="P103"/>
      <c r="Q103"/>
      <c r="R103"/>
      <c r="S103"/>
      <c r="T103"/>
      <c r="U103"/>
      <c r="V103"/>
      <c r="W103"/>
      <c r="X103"/>
      <c r="Y103"/>
      <c r="Z103"/>
    </row>
    <row r="104" spans="1:26" s="9" customFormat="1" x14ac:dyDescent="0.25">
      <c r="A104" s="66">
        <v>1</v>
      </c>
      <c r="B104" s="6" t="s">
        <v>68</v>
      </c>
      <c r="C104" s="6" t="s">
        <v>375</v>
      </c>
      <c r="D104" s="7">
        <v>0</v>
      </c>
      <c r="E104" s="6" t="s">
        <v>253</v>
      </c>
      <c r="F104" s="6" t="s">
        <v>286</v>
      </c>
      <c r="G104" s="6" t="str">
        <f t="shared" si="4"/>
        <v>Financiera</v>
      </c>
      <c r="H104" s="6"/>
      <c r="I104" s="6" t="s">
        <v>286</v>
      </c>
      <c r="J104" s="6" t="s">
        <v>253</v>
      </c>
      <c r="K104" s="6" t="s">
        <v>559</v>
      </c>
      <c r="M104"/>
      <c r="N104"/>
      <c r="O104"/>
      <c r="P104"/>
      <c r="Q104"/>
      <c r="R104"/>
      <c r="S104"/>
      <c r="T104"/>
      <c r="U104"/>
      <c r="V104"/>
      <c r="W104"/>
      <c r="X104"/>
      <c r="Y104"/>
      <c r="Z104"/>
    </row>
    <row r="105" spans="1:26" s="9" customFormat="1" x14ac:dyDescent="0.25">
      <c r="A105" s="66">
        <v>1</v>
      </c>
      <c r="B105" s="6" t="s">
        <v>68</v>
      </c>
      <c r="C105" s="6" t="s">
        <v>370</v>
      </c>
      <c r="D105" s="7">
        <v>2.0000000000000001E-4</v>
      </c>
      <c r="E105" s="6" t="s">
        <v>253</v>
      </c>
      <c r="F105" s="6" t="s">
        <v>286</v>
      </c>
      <c r="G105" s="6" t="str">
        <f t="shared" si="4"/>
        <v>Financiera</v>
      </c>
      <c r="H105" s="6"/>
      <c r="I105" s="6" t="s">
        <v>286</v>
      </c>
      <c r="J105" s="6" t="s">
        <v>253</v>
      </c>
      <c r="K105" s="6" t="s">
        <v>559</v>
      </c>
      <c r="M105"/>
      <c r="N105"/>
      <c r="O105"/>
      <c r="P105"/>
      <c r="Q105"/>
      <c r="R105"/>
      <c r="S105"/>
      <c r="T105"/>
      <c r="U105"/>
      <c r="V105"/>
      <c r="W105"/>
      <c r="X105"/>
      <c r="Y105"/>
      <c r="Z105"/>
    </row>
    <row r="106" spans="1:26" s="9" customFormat="1" x14ac:dyDescent="0.25">
      <c r="A106" s="66">
        <v>1</v>
      </c>
      <c r="B106" s="6" t="s">
        <v>68</v>
      </c>
      <c r="C106" s="6" t="s">
        <v>391</v>
      </c>
      <c r="D106" s="7">
        <v>3.9899999999999998E-2</v>
      </c>
      <c r="E106" s="6" t="s">
        <v>253</v>
      </c>
      <c r="F106" s="6" t="s">
        <v>286</v>
      </c>
      <c r="G106" s="6" t="str">
        <f t="shared" si="4"/>
        <v>Financiera</v>
      </c>
      <c r="H106" s="6"/>
      <c r="I106" s="6" t="s">
        <v>286</v>
      </c>
      <c r="J106" s="6" t="s">
        <v>253</v>
      </c>
      <c r="K106" s="6" t="s">
        <v>559</v>
      </c>
      <c r="M106"/>
      <c r="N106"/>
      <c r="O106"/>
      <c r="P106"/>
      <c r="Q106"/>
      <c r="R106"/>
      <c r="S106"/>
      <c r="T106"/>
      <c r="U106"/>
      <c r="V106"/>
      <c r="W106"/>
      <c r="X106"/>
      <c r="Y106"/>
      <c r="Z106"/>
    </row>
    <row r="107" spans="1:26" s="9" customFormat="1" x14ac:dyDescent="0.25">
      <c r="A107" s="66">
        <v>1</v>
      </c>
      <c r="B107" s="6" t="s">
        <v>68</v>
      </c>
      <c r="C107" s="6" t="s">
        <v>270</v>
      </c>
      <c r="D107" s="7">
        <v>0.53139999999999998</v>
      </c>
      <c r="E107" s="6" t="s">
        <v>253</v>
      </c>
      <c r="F107" s="6" t="s">
        <v>286</v>
      </c>
      <c r="G107" s="6" t="str">
        <f t="shared" si="4"/>
        <v>Control</v>
      </c>
      <c r="H107" s="6"/>
      <c r="I107" s="6" t="s">
        <v>556</v>
      </c>
      <c r="J107" s="6" t="s">
        <v>6</v>
      </c>
      <c r="K107" s="6" t="s">
        <v>557</v>
      </c>
      <c r="M107"/>
      <c r="N107"/>
      <c r="O107"/>
      <c r="P107"/>
      <c r="Q107"/>
      <c r="R107"/>
      <c r="S107"/>
      <c r="T107"/>
      <c r="U107"/>
      <c r="V107"/>
      <c r="W107"/>
      <c r="X107"/>
      <c r="Y107"/>
      <c r="Z107"/>
    </row>
    <row r="108" spans="1:26" s="9" customFormat="1" x14ac:dyDescent="0.25">
      <c r="A108" s="66">
        <v>1</v>
      </c>
      <c r="B108" s="6" t="s">
        <v>68</v>
      </c>
      <c r="C108" s="6" t="s">
        <v>392</v>
      </c>
      <c r="D108" s="7">
        <v>0.1</v>
      </c>
      <c r="E108" s="6" t="s">
        <v>253</v>
      </c>
      <c r="F108" s="6" t="s">
        <v>286</v>
      </c>
      <c r="G108" s="6" t="str">
        <f t="shared" si="4"/>
        <v>Financiera</v>
      </c>
      <c r="H108" s="6"/>
      <c r="I108" s="6" t="s">
        <v>286</v>
      </c>
      <c r="J108" s="6" t="s">
        <v>253</v>
      </c>
      <c r="K108" s="6" t="s">
        <v>559</v>
      </c>
      <c r="M108"/>
      <c r="N108"/>
      <c r="O108"/>
      <c r="P108"/>
      <c r="Q108"/>
      <c r="R108"/>
      <c r="S108"/>
      <c r="T108"/>
      <c r="U108"/>
      <c r="V108"/>
      <c r="W108"/>
      <c r="X108"/>
      <c r="Y108"/>
      <c r="Z108"/>
    </row>
    <row r="109" spans="1:26" s="9" customFormat="1" x14ac:dyDescent="0.25">
      <c r="A109" s="66">
        <v>1</v>
      </c>
      <c r="B109" s="6" t="s">
        <v>68</v>
      </c>
      <c r="C109" s="6" t="s">
        <v>364</v>
      </c>
      <c r="D109" s="7">
        <v>4.3099999999999999E-2</v>
      </c>
      <c r="E109" s="6" t="s">
        <v>253</v>
      </c>
      <c r="F109" s="6" t="s">
        <v>286</v>
      </c>
      <c r="G109" s="6" t="str">
        <f t="shared" si="4"/>
        <v>Financiera</v>
      </c>
      <c r="H109" s="6"/>
      <c r="I109" s="6" t="s">
        <v>286</v>
      </c>
      <c r="J109" s="6" t="s">
        <v>253</v>
      </c>
      <c r="K109" s="6" t="s">
        <v>559</v>
      </c>
      <c r="M109"/>
      <c r="N109"/>
      <c r="O109"/>
      <c r="P109"/>
      <c r="Q109"/>
      <c r="R109"/>
      <c r="S109"/>
      <c r="T109"/>
      <c r="U109"/>
      <c r="V109"/>
      <c r="W109"/>
      <c r="X109"/>
      <c r="Y109"/>
      <c r="Z109"/>
    </row>
    <row r="110" spans="1:26" s="9" customFormat="1" x14ac:dyDescent="0.25">
      <c r="A110" s="66">
        <v>1</v>
      </c>
      <c r="B110" s="6" t="s">
        <v>68</v>
      </c>
      <c r="C110" s="6" t="s">
        <v>393</v>
      </c>
      <c r="D110" s="7">
        <v>6.9999999999999999E-4</v>
      </c>
      <c r="E110" s="6" t="s">
        <v>253</v>
      </c>
      <c r="F110" s="6" t="s">
        <v>286</v>
      </c>
      <c r="G110" s="6" t="str">
        <f t="shared" si="4"/>
        <v>Financiera</v>
      </c>
      <c r="H110" s="6"/>
      <c r="I110" s="6" t="s">
        <v>286</v>
      </c>
      <c r="J110" s="6" t="s">
        <v>253</v>
      </c>
      <c r="K110" s="6" t="s">
        <v>559</v>
      </c>
      <c r="M110"/>
      <c r="N110"/>
      <c r="O110"/>
      <c r="P110"/>
      <c r="Q110"/>
      <c r="R110"/>
      <c r="S110"/>
      <c r="T110"/>
      <c r="U110"/>
      <c r="V110"/>
      <c r="W110"/>
      <c r="X110"/>
      <c r="Y110"/>
      <c r="Z110"/>
    </row>
    <row r="111" spans="1:26" s="9" customFormat="1" x14ac:dyDescent="0.25">
      <c r="A111" s="66">
        <v>1</v>
      </c>
      <c r="B111" s="6" t="s">
        <v>68</v>
      </c>
      <c r="C111" s="6" t="s">
        <v>394</v>
      </c>
      <c r="D111" s="7">
        <v>0.37419999999999998</v>
      </c>
      <c r="E111" s="6" t="s">
        <v>253</v>
      </c>
      <c r="F111" s="6" t="s">
        <v>286</v>
      </c>
      <c r="G111" s="6" t="str">
        <f t="shared" si="4"/>
        <v>Financiera</v>
      </c>
      <c r="H111" s="6"/>
      <c r="I111" s="6" t="s">
        <v>286</v>
      </c>
      <c r="J111" s="6" t="s">
        <v>7</v>
      </c>
      <c r="K111" s="6" t="s">
        <v>558</v>
      </c>
      <c r="M111"/>
      <c r="N111"/>
      <c r="O111"/>
      <c r="P111"/>
      <c r="Q111"/>
      <c r="R111"/>
      <c r="S111"/>
      <c r="T111"/>
      <c r="U111"/>
      <c r="V111"/>
      <c r="W111"/>
      <c r="X111"/>
      <c r="Y111"/>
      <c r="Z111"/>
    </row>
    <row r="112" spans="1:26" s="9" customFormat="1" x14ac:dyDescent="0.25">
      <c r="A112" s="66">
        <v>1</v>
      </c>
      <c r="B112" s="6" t="s">
        <v>68</v>
      </c>
      <c r="C112" s="6" t="s">
        <v>271</v>
      </c>
      <c r="D112" s="7">
        <v>8.3099999999999993E-2</v>
      </c>
      <c r="E112" s="6" t="s">
        <v>253</v>
      </c>
      <c r="F112" s="6" t="s">
        <v>286</v>
      </c>
      <c r="G112" s="6" t="str">
        <f t="shared" si="4"/>
        <v>Financiera</v>
      </c>
      <c r="H112" s="6"/>
      <c r="I112" s="6" t="s">
        <v>286</v>
      </c>
      <c r="J112" s="6" t="s">
        <v>253</v>
      </c>
      <c r="K112" s="6" t="s">
        <v>559</v>
      </c>
      <c r="M112"/>
      <c r="N112"/>
      <c r="O112"/>
      <c r="P112"/>
      <c r="Q112"/>
      <c r="R112"/>
      <c r="S112"/>
      <c r="T112"/>
      <c r="U112"/>
      <c r="V112"/>
      <c r="W112"/>
      <c r="X112"/>
      <c r="Y112"/>
      <c r="Z112"/>
    </row>
    <row r="113" spans="1:26" s="9" customFormat="1" x14ac:dyDescent="0.25">
      <c r="A113" s="66">
        <v>1</v>
      </c>
      <c r="B113" s="6" t="s">
        <v>68</v>
      </c>
      <c r="C113" s="6" t="s">
        <v>395</v>
      </c>
      <c r="D113" s="7">
        <v>9.8299999999999998E-2</v>
      </c>
      <c r="E113" s="6" t="s">
        <v>253</v>
      </c>
      <c r="F113" s="6" t="s">
        <v>286</v>
      </c>
      <c r="G113" s="6" t="str">
        <f t="shared" si="4"/>
        <v>Financiera</v>
      </c>
      <c r="H113" s="6"/>
      <c r="I113" s="6" t="s">
        <v>286</v>
      </c>
      <c r="J113" s="6" t="s">
        <v>253</v>
      </c>
      <c r="K113" s="6" t="s">
        <v>559</v>
      </c>
      <c r="M113"/>
      <c r="N113"/>
      <c r="O113"/>
      <c r="P113"/>
      <c r="Q113"/>
      <c r="R113"/>
      <c r="S113"/>
      <c r="T113"/>
      <c r="U113"/>
      <c r="V113"/>
      <c r="W113"/>
      <c r="X113"/>
      <c r="Y113"/>
      <c r="Z113"/>
    </row>
    <row r="114" spans="1:26" s="9" customFormat="1" x14ac:dyDescent="0.25">
      <c r="A114" s="66">
        <v>1</v>
      </c>
      <c r="B114" s="6" t="s">
        <v>68</v>
      </c>
      <c r="C114" s="6" t="s">
        <v>396</v>
      </c>
      <c r="D114" s="7">
        <v>8.0000000000000004E-4</v>
      </c>
      <c r="E114" s="6" t="s">
        <v>253</v>
      </c>
      <c r="F114" s="6" t="s">
        <v>286</v>
      </c>
      <c r="G114" s="6" t="str">
        <f t="shared" si="4"/>
        <v>Financiera</v>
      </c>
      <c r="H114" s="6"/>
      <c r="I114" s="6" t="s">
        <v>286</v>
      </c>
      <c r="J114" s="6" t="s">
        <v>253</v>
      </c>
      <c r="K114" s="6" t="s">
        <v>559</v>
      </c>
      <c r="M114"/>
      <c r="N114"/>
      <c r="O114"/>
      <c r="P114"/>
      <c r="Q114"/>
      <c r="R114"/>
      <c r="S114"/>
      <c r="T114"/>
      <c r="U114"/>
      <c r="V114"/>
      <c r="W114"/>
      <c r="X114"/>
      <c r="Y114"/>
      <c r="Z114"/>
    </row>
    <row r="115" spans="1:26" s="9" customFormat="1" x14ac:dyDescent="0.25">
      <c r="A115" s="66">
        <v>1</v>
      </c>
      <c r="B115" s="6" t="s">
        <v>68</v>
      </c>
      <c r="C115" s="6" t="s">
        <v>397</v>
      </c>
      <c r="D115" s="7">
        <v>2.1100000000000001E-2</v>
      </c>
      <c r="E115" s="6" t="s">
        <v>253</v>
      </c>
      <c r="F115" s="6" t="s">
        <v>286</v>
      </c>
      <c r="G115" s="6" t="str">
        <f t="shared" si="4"/>
        <v>Financiera</v>
      </c>
      <c r="H115" s="6"/>
      <c r="I115" s="6" t="s">
        <v>286</v>
      </c>
      <c r="J115" s="6" t="s">
        <v>253</v>
      </c>
      <c r="K115" s="6" t="s">
        <v>559</v>
      </c>
      <c r="M115"/>
      <c r="N115"/>
      <c r="O115"/>
      <c r="P115"/>
      <c r="Q115"/>
      <c r="R115"/>
      <c r="S115"/>
      <c r="T115"/>
      <c r="U115"/>
      <c r="V115"/>
      <c r="W115"/>
      <c r="X115"/>
      <c r="Y115"/>
      <c r="Z115"/>
    </row>
    <row r="116" spans="1:26" s="9" customFormat="1" x14ac:dyDescent="0.25">
      <c r="A116" s="66">
        <v>1</v>
      </c>
      <c r="B116" s="6" t="s">
        <v>68</v>
      </c>
      <c r="C116" s="6" t="s">
        <v>398</v>
      </c>
      <c r="D116" s="7">
        <v>5.3E-3</v>
      </c>
      <c r="E116" s="6" t="s">
        <v>253</v>
      </c>
      <c r="F116" s="6" t="s">
        <v>286</v>
      </c>
      <c r="G116" s="6" t="str">
        <f t="shared" si="4"/>
        <v>Financiera</v>
      </c>
      <c r="H116" s="6"/>
      <c r="I116" s="6" t="s">
        <v>286</v>
      </c>
      <c r="J116" s="6" t="s">
        <v>253</v>
      </c>
      <c r="K116" s="6" t="s">
        <v>559</v>
      </c>
      <c r="M116"/>
      <c r="N116"/>
      <c r="O116"/>
      <c r="P116"/>
      <c r="Q116"/>
      <c r="R116"/>
      <c r="S116"/>
      <c r="T116"/>
      <c r="U116"/>
      <c r="V116"/>
      <c r="W116"/>
      <c r="X116"/>
      <c r="Y116"/>
      <c r="Z116"/>
    </row>
    <row r="117" spans="1:26" s="9" customFormat="1" x14ac:dyDescent="0.25">
      <c r="A117" s="66">
        <v>1</v>
      </c>
      <c r="B117" s="6" t="s">
        <v>68</v>
      </c>
      <c r="C117" s="6" t="s">
        <v>399</v>
      </c>
      <c r="D117" s="7">
        <v>0.30909999999999999</v>
      </c>
      <c r="E117" s="6" t="s">
        <v>253</v>
      </c>
      <c r="F117" s="6" t="s">
        <v>286</v>
      </c>
      <c r="G117" s="6" t="str">
        <f t="shared" si="4"/>
        <v>Financiera</v>
      </c>
      <c r="H117" s="6"/>
      <c r="I117" s="6" t="s">
        <v>286</v>
      </c>
      <c r="J117" s="6" t="s">
        <v>253</v>
      </c>
      <c r="K117" s="6" t="s">
        <v>559</v>
      </c>
      <c r="M117"/>
      <c r="N117"/>
      <c r="O117"/>
      <c r="P117"/>
      <c r="Q117"/>
      <c r="R117"/>
      <c r="S117"/>
      <c r="T117"/>
      <c r="U117"/>
      <c r="V117"/>
      <c r="W117"/>
      <c r="X117"/>
      <c r="Y117"/>
      <c r="Z117"/>
    </row>
    <row r="118" spans="1:26" s="9" customFormat="1" x14ac:dyDescent="0.25">
      <c r="A118" s="66">
        <v>1</v>
      </c>
      <c r="B118" s="6" t="s">
        <v>68</v>
      </c>
      <c r="C118" s="6" t="s">
        <v>273</v>
      </c>
      <c r="D118" s="7">
        <v>0.37469999999999998</v>
      </c>
      <c r="E118" s="6" t="s">
        <v>253</v>
      </c>
      <c r="F118" s="6" t="s">
        <v>286</v>
      </c>
      <c r="G118" s="6" t="str">
        <f t="shared" si="4"/>
        <v>Financiera</v>
      </c>
      <c r="H118" s="6"/>
      <c r="I118" s="6" t="s">
        <v>286</v>
      </c>
      <c r="J118" s="6" t="s">
        <v>253</v>
      </c>
      <c r="K118" s="6" t="s">
        <v>559</v>
      </c>
      <c r="M118"/>
      <c r="N118"/>
      <c r="O118"/>
      <c r="P118"/>
      <c r="Q118"/>
      <c r="R118"/>
      <c r="S118"/>
      <c r="T118"/>
      <c r="U118"/>
      <c r="V118"/>
      <c r="W118"/>
      <c r="X118"/>
      <c r="Y118"/>
      <c r="Z118"/>
    </row>
    <row r="119" spans="1:26" s="9" customFormat="1" x14ac:dyDescent="0.25">
      <c r="A119" s="66">
        <v>1</v>
      </c>
      <c r="B119" s="6" t="s">
        <v>68</v>
      </c>
      <c r="C119" s="6" t="s">
        <v>400</v>
      </c>
      <c r="D119" s="7">
        <v>0.76619999999999999</v>
      </c>
      <c r="E119" s="6" t="s">
        <v>253</v>
      </c>
      <c r="F119" s="6" t="s">
        <v>286</v>
      </c>
      <c r="G119" s="6" t="str">
        <f t="shared" si="4"/>
        <v>Control</v>
      </c>
      <c r="H119" s="6"/>
      <c r="I119" s="6" t="s">
        <v>556</v>
      </c>
      <c r="J119" s="6" t="s">
        <v>6</v>
      </c>
      <c r="K119" s="6" t="s">
        <v>557</v>
      </c>
      <c r="M119"/>
      <c r="N119"/>
      <c r="O119"/>
      <c r="P119"/>
      <c r="Q119"/>
      <c r="R119"/>
      <c r="S119"/>
      <c r="T119"/>
      <c r="U119"/>
      <c r="V119"/>
      <c r="W119"/>
      <c r="X119"/>
      <c r="Y119"/>
      <c r="Z119"/>
    </row>
    <row r="120" spans="1:26" s="9" customFormat="1" x14ac:dyDescent="0.25">
      <c r="A120" s="66">
        <v>1</v>
      </c>
      <c r="B120" s="6" t="s">
        <v>68</v>
      </c>
      <c r="C120" s="6" t="s">
        <v>274</v>
      </c>
      <c r="D120" s="7">
        <v>1</v>
      </c>
      <c r="E120" s="6" t="s">
        <v>253</v>
      </c>
      <c r="F120" s="6" t="s">
        <v>286</v>
      </c>
      <c r="G120" s="6" t="str">
        <f t="shared" si="4"/>
        <v>Control</v>
      </c>
      <c r="H120" s="6"/>
      <c r="I120" s="6" t="s">
        <v>556</v>
      </c>
      <c r="J120" s="6" t="s">
        <v>430</v>
      </c>
      <c r="K120" s="6" t="s">
        <v>557</v>
      </c>
      <c r="M120"/>
      <c r="N120"/>
      <c r="O120"/>
      <c r="P120"/>
      <c r="Q120"/>
      <c r="R120"/>
      <c r="S120"/>
      <c r="T120"/>
      <c r="U120"/>
      <c r="V120"/>
      <c r="W120"/>
      <c r="X120"/>
      <c r="Y120"/>
      <c r="Z120"/>
    </row>
    <row r="121" spans="1:26" s="9" customFormat="1" x14ac:dyDescent="0.25">
      <c r="A121" s="66">
        <v>1</v>
      </c>
      <c r="B121" s="6" t="s">
        <v>68</v>
      </c>
      <c r="C121" s="6" t="s">
        <v>380</v>
      </c>
      <c r="D121" s="7">
        <v>6.1800000000000001E-2</v>
      </c>
      <c r="E121" s="6" t="s">
        <v>253</v>
      </c>
      <c r="F121" s="6" t="s">
        <v>286</v>
      </c>
      <c r="G121" s="6" t="str">
        <f t="shared" si="4"/>
        <v>Financiera</v>
      </c>
      <c r="H121" s="6"/>
      <c r="I121" s="6" t="s">
        <v>286</v>
      </c>
      <c r="J121" s="6" t="s">
        <v>382</v>
      </c>
      <c r="K121" s="6" t="s">
        <v>559</v>
      </c>
      <c r="M121"/>
      <c r="N121"/>
      <c r="O121"/>
      <c r="P121"/>
      <c r="Q121"/>
      <c r="R121"/>
      <c r="S121"/>
      <c r="T121"/>
      <c r="U121"/>
      <c r="V121"/>
      <c r="W121"/>
      <c r="X121"/>
      <c r="Y121"/>
      <c r="Z121"/>
    </row>
    <row r="122" spans="1:26" s="9" customFormat="1" x14ac:dyDescent="0.25">
      <c r="A122" s="66">
        <v>1</v>
      </c>
      <c r="B122" s="6" t="s">
        <v>68</v>
      </c>
      <c r="C122" s="6" t="s">
        <v>401</v>
      </c>
      <c r="D122" s="7">
        <v>1E-4</v>
      </c>
      <c r="E122" s="6" t="s">
        <v>253</v>
      </c>
      <c r="F122" s="6" t="s">
        <v>286</v>
      </c>
      <c r="G122" s="6" t="str">
        <f t="shared" si="4"/>
        <v>Financiera</v>
      </c>
      <c r="H122" s="6"/>
      <c r="I122" s="6" t="s">
        <v>286</v>
      </c>
      <c r="J122" s="6" t="s">
        <v>253</v>
      </c>
      <c r="K122" s="6" t="s">
        <v>559</v>
      </c>
      <c r="M122"/>
      <c r="N122"/>
      <c r="O122"/>
      <c r="P122"/>
      <c r="Q122"/>
      <c r="R122"/>
      <c r="S122"/>
      <c r="T122"/>
      <c r="U122"/>
      <c r="V122"/>
      <c r="W122"/>
      <c r="X122"/>
      <c r="Y122"/>
      <c r="Z122"/>
    </row>
    <row r="123" spans="1:26" s="9" customFormat="1" x14ac:dyDescent="0.25">
      <c r="A123" s="66">
        <v>1</v>
      </c>
      <c r="B123" s="6" t="s">
        <v>68</v>
      </c>
      <c r="C123" s="6" t="s">
        <v>402</v>
      </c>
      <c r="D123" s="7">
        <v>0.5</v>
      </c>
      <c r="E123" s="6" t="s">
        <v>253</v>
      </c>
      <c r="F123" s="6" t="s">
        <v>286</v>
      </c>
      <c r="G123" s="6" t="s">
        <v>8</v>
      </c>
      <c r="H123" s="6"/>
      <c r="I123" s="6" t="s">
        <v>556</v>
      </c>
      <c r="J123" s="6" t="s">
        <v>8</v>
      </c>
      <c r="K123" s="6" t="s">
        <v>558</v>
      </c>
      <c r="M123"/>
      <c r="N123"/>
      <c r="O123"/>
      <c r="P123"/>
      <c r="Q123"/>
      <c r="R123"/>
      <c r="S123"/>
      <c r="T123"/>
      <c r="U123"/>
      <c r="V123"/>
      <c r="W123"/>
      <c r="X123"/>
      <c r="Y123"/>
      <c r="Z123"/>
    </row>
    <row r="124" spans="1:26" s="9" customFormat="1" x14ac:dyDescent="0.25">
      <c r="A124" s="66">
        <v>1</v>
      </c>
      <c r="B124" s="6" t="s">
        <v>68</v>
      </c>
      <c r="C124" s="6" t="s">
        <v>277</v>
      </c>
      <c r="D124" s="7">
        <v>0.5</v>
      </c>
      <c r="E124" s="6" t="s">
        <v>253</v>
      </c>
      <c r="F124" s="6" t="s">
        <v>286</v>
      </c>
      <c r="G124" s="6" t="s">
        <v>8</v>
      </c>
      <c r="H124" s="6"/>
      <c r="I124" s="6" t="s">
        <v>556</v>
      </c>
      <c r="J124" s="6" t="s">
        <v>8</v>
      </c>
      <c r="K124" s="6" t="s">
        <v>558</v>
      </c>
      <c r="M124"/>
      <c r="N124"/>
      <c r="O124"/>
      <c r="P124"/>
      <c r="Q124"/>
      <c r="R124"/>
      <c r="S124"/>
      <c r="T124"/>
      <c r="U124"/>
      <c r="V124"/>
      <c r="W124"/>
      <c r="X124"/>
      <c r="Y124"/>
      <c r="Z124"/>
    </row>
    <row r="125" spans="1:26" s="9" customFormat="1" x14ac:dyDescent="0.25">
      <c r="A125" s="66">
        <v>1</v>
      </c>
      <c r="B125" s="6" t="s">
        <v>68</v>
      </c>
      <c r="C125" s="6" t="s">
        <v>403</v>
      </c>
      <c r="D125" s="7">
        <v>1E-4</v>
      </c>
      <c r="E125" s="6" t="s">
        <v>253</v>
      </c>
      <c r="F125" s="6" t="s">
        <v>286</v>
      </c>
      <c r="G125" s="6" t="str">
        <f t="shared" ref="G125:G156" si="5">IF(D125&gt;50%,"Control","Financiera")</f>
        <v>Financiera</v>
      </c>
      <c r="H125" s="6"/>
      <c r="I125" s="6" t="s">
        <v>286</v>
      </c>
      <c r="J125" s="6" t="s">
        <v>253</v>
      </c>
      <c r="K125" s="6" t="s">
        <v>559</v>
      </c>
      <c r="M125"/>
      <c r="N125"/>
      <c r="O125"/>
      <c r="P125"/>
      <c r="Q125"/>
      <c r="R125"/>
      <c r="S125"/>
      <c r="T125"/>
      <c r="U125"/>
      <c r="V125"/>
      <c r="W125"/>
      <c r="X125"/>
      <c r="Y125"/>
      <c r="Z125"/>
    </row>
    <row r="126" spans="1:26" s="9" customFormat="1" x14ac:dyDescent="0.25">
      <c r="A126" s="66">
        <v>1</v>
      </c>
      <c r="B126" s="6" t="s">
        <v>68</v>
      </c>
      <c r="C126" s="6" t="s">
        <v>404</v>
      </c>
      <c r="D126" s="7">
        <v>1.5E-3</v>
      </c>
      <c r="E126" s="6" t="s">
        <v>253</v>
      </c>
      <c r="F126" s="6" t="s">
        <v>286</v>
      </c>
      <c r="G126" s="6" t="str">
        <f t="shared" si="5"/>
        <v>Financiera</v>
      </c>
      <c r="H126" s="6"/>
      <c r="I126" s="6" t="s">
        <v>286</v>
      </c>
      <c r="J126" s="6" t="s">
        <v>253</v>
      </c>
      <c r="K126" s="6" t="s">
        <v>559</v>
      </c>
      <c r="M126"/>
      <c r="N126"/>
      <c r="O126"/>
      <c r="P126"/>
      <c r="Q126"/>
      <c r="R126"/>
      <c r="S126"/>
      <c r="T126"/>
      <c r="U126"/>
      <c r="V126"/>
      <c r="W126"/>
      <c r="X126"/>
      <c r="Y126"/>
      <c r="Z126"/>
    </row>
    <row r="127" spans="1:26" s="9" customFormat="1" x14ac:dyDescent="0.25">
      <c r="A127" s="66">
        <v>1</v>
      </c>
      <c r="B127" s="6" t="s">
        <v>68</v>
      </c>
      <c r="C127" s="6" t="s">
        <v>405</v>
      </c>
      <c r="D127" s="7">
        <v>9.7000000000000003E-3</v>
      </c>
      <c r="E127" s="6" t="s">
        <v>253</v>
      </c>
      <c r="F127" s="6" t="s">
        <v>286</v>
      </c>
      <c r="G127" s="6" t="str">
        <f t="shared" si="5"/>
        <v>Financiera</v>
      </c>
      <c r="H127" s="6"/>
      <c r="I127" s="6" t="s">
        <v>286</v>
      </c>
      <c r="J127" s="6" t="s">
        <v>253</v>
      </c>
      <c r="K127" s="6" t="s">
        <v>559</v>
      </c>
      <c r="M127"/>
      <c r="N127"/>
      <c r="O127"/>
      <c r="P127"/>
      <c r="Q127"/>
      <c r="R127"/>
      <c r="S127"/>
      <c r="T127"/>
      <c r="U127"/>
      <c r="V127"/>
      <c r="W127"/>
      <c r="X127"/>
      <c r="Y127"/>
      <c r="Z127"/>
    </row>
    <row r="128" spans="1:26" s="9" customFormat="1" x14ac:dyDescent="0.25">
      <c r="A128" s="66">
        <v>1</v>
      </c>
      <c r="B128" s="6" t="s">
        <v>68</v>
      </c>
      <c r="C128" s="6" t="s">
        <v>406</v>
      </c>
      <c r="D128" s="7">
        <v>0.1391</v>
      </c>
      <c r="E128" s="6" t="s">
        <v>253</v>
      </c>
      <c r="F128" s="6" t="s">
        <v>286</v>
      </c>
      <c r="G128" s="6" t="str">
        <f t="shared" si="5"/>
        <v>Financiera</v>
      </c>
      <c r="H128" s="6"/>
      <c r="I128" s="6" t="s">
        <v>286</v>
      </c>
      <c r="J128" s="6" t="s">
        <v>253</v>
      </c>
      <c r="K128" s="6" t="s">
        <v>559</v>
      </c>
      <c r="M128"/>
      <c r="N128"/>
      <c r="O128"/>
      <c r="P128"/>
      <c r="Q128"/>
      <c r="R128"/>
      <c r="S128"/>
      <c r="T128"/>
      <c r="U128"/>
      <c r="V128"/>
      <c r="W128"/>
      <c r="X128"/>
      <c r="Y128"/>
      <c r="Z128"/>
    </row>
    <row r="129" spans="1:26" s="9" customFormat="1" x14ac:dyDescent="0.25">
      <c r="A129" s="66">
        <v>1</v>
      </c>
      <c r="B129" s="6" t="s">
        <v>68</v>
      </c>
      <c r="C129" s="6" t="s">
        <v>407</v>
      </c>
      <c r="D129" s="7">
        <v>0.2175</v>
      </c>
      <c r="E129" s="6" t="s">
        <v>253</v>
      </c>
      <c r="F129" s="6" t="s">
        <v>286</v>
      </c>
      <c r="G129" s="6" t="str">
        <f t="shared" si="5"/>
        <v>Financiera</v>
      </c>
      <c r="H129" s="6"/>
      <c r="I129" s="6" t="s">
        <v>286</v>
      </c>
      <c r="J129" s="6" t="s">
        <v>253</v>
      </c>
      <c r="K129" s="6" t="s">
        <v>559</v>
      </c>
      <c r="M129"/>
      <c r="N129"/>
      <c r="O129"/>
      <c r="P129"/>
      <c r="Q129"/>
      <c r="R129"/>
      <c r="S129"/>
      <c r="T129"/>
      <c r="U129"/>
      <c r="V129"/>
      <c r="W129"/>
      <c r="X129"/>
      <c r="Y129"/>
      <c r="Z129"/>
    </row>
    <row r="130" spans="1:26" s="9" customFormat="1" x14ac:dyDescent="0.25">
      <c r="A130" s="66">
        <v>1</v>
      </c>
      <c r="B130" s="6" t="s">
        <v>68</v>
      </c>
      <c r="C130" s="6" t="s">
        <v>408</v>
      </c>
      <c r="D130" s="7">
        <v>0.16769999999999999</v>
      </c>
      <c r="E130" s="6" t="s">
        <v>253</v>
      </c>
      <c r="F130" s="6" t="s">
        <v>286</v>
      </c>
      <c r="G130" s="6" t="str">
        <f t="shared" si="5"/>
        <v>Financiera</v>
      </c>
      <c r="H130" s="6"/>
      <c r="I130" s="6" t="s">
        <v>286</v>
      </c>
      <c r="J130" s="6" t="s">
        <v>253</v>
      </c>
      <c r="K130" s="6" t="s">
        <v>559</v>
      </c>
      <c r="M130"/>
      <c r="N130"/>
      <c r="O130"/>
      <c r="P130"/>
      <c r="Q130"/>
      <c r="R130"/>
      <c r="S130"/>
      <c r="T130"/>
      <c r="U130"/>
      <c r="V130"/>
      <c r="W130"/>
      <c r="X130"/>
      <c r="Y130"/>
      <c r="Z130"/>
    </row>
    <row r="131" spans="1:26" s="9" customFormat="1" x14ac:dyDescent="0.25">
      <c r="A131" s="66">
        <v>1</v>
      </c>
      <c r="B131" s="6" t="s">
        <v>68</v>
      </c>
      <c r="C131" s="6" t="s">
        <v>409</v>
      </c>
      <c r="D131" s="7">
        <v>5.1999999999999998E-3</v>
      </c>
      <c r="E131" s="6" t="s">
        <v>253</v>
      </c>
      <c r="F131" s="6" t="s">
        <v>286</v>
      </c>
      <c r="G131" s="6" t="str">
        <f t="shared" si="5"/>
        <v>Financiera</v>
      </c>
      <c r="H131" s="6"/>
      <c r="I131" s="6" t="s">
        <v>286</v>
      </c>
      <c r="J131" s="6" t="s">
        <v>253</v>
      </c>
      <c r="K131" s="6" t="s">
        <v>559</v>
      </c>
      <c r="M131"/>
      <c r="N131"/>
      <c r="O131"/>
      <c r="P131"/>
      <c r="Q131"/>
      <c r="R131"/>
      <c r="S131"/>
      <c r="T131"/>
      <c r="U131"/>
      <c r="V131"/>
      <c r="W131"/>
      <c r="X131"/>
      <c r="Y131"/>
      <c r="Z131"/>
    </row>
    <row r="132" spans="1:26" s="9" customFormat="1" x14ac:dyDescent="0.25">
      <c r="A132" s="66">
        <v>1</v>
      </c>
      <c r="B132" s="6" t="s">
        <v>68</v>
      </c>
      <c r="C132" s="6" t="s">
        <v>410</v>
      </c>
      <c r="D132" s="7">
        <v>0.11260000000000001</v>
      </c>
      <c r="E132" s="6" t="s">
        <v>253</v>
      </c>
      <c r="F132" s="6" t="s">
        <v>286</v>
      </c>
      <c r="G132" s="6" t="str">
        <f t="shared" si="5"/>
        <v>Financiera</v>
      </c>
      <c r="H132" s="6"/>
      <c r="I132" s="6" t="s">
        <v>286</v>
      </c>
      <c r="J132" s="6" t="s">
        <v>253</v>
      </c>
      <c r="K132" s="6" t="s">
        <v>559</v>
      </c>
      <c r="M132"/>
      <c r="N132"/>
      <c r="O132"/>
      <c r="P132"/>
      <c r="Q132"/>
      <c r="R132"/>
      <c r="S132"/>
      <c r="T132"/>
      <c r="U132"/>
      <c r="V132"/>
      <c r="W132"/>
      <c r="X132"/>
      <c r="Y132"/>
      <c r="Z132"/>
    </row>
    <row r="133" spans="1:26" s="9" customFormat="1" x14ac:dyDescent="0.25">
      <c r="A133" s="66">
        <v>1</v>
      </c>
      <c r="B133" s="6" t="s">
        <v>68</v>
      </c>
      <c r="C133" s="6" t="s">
        <v>381</v>
      </c>
      <c r="D133" s="7">
        <v>0.30199999999999999</v>
      </c>
      <c r="E133" s="6" t="s">
        <v>253</v>
      </c>
      <c r="F133" s="6" t="s">
        <v>286</v>
      </c>
      <c r="G133" s="6" t="str">
        <f t="shared" si="5"/>
        <v>Financiera</v>
      </c>
      <c r="H133" s="6"/>
      <c r="I133" s="6" t="s">
        <v>286</v>
      </c>
      <c r="J133" s="6" t="s">
        <v>382</v>
      </c>
      <c r="K133" s="6" t="s">
        <v>559</v>
      </c>
      <c r="M133"/>
      <c r="N133"/>
      <c r="O133"/>
      <c r="P133"/>
      <c r="Q133"/>
      <c r="R133"/>
      <c r="S133"/>
      <c r="T133"/>
      <c r="U133"/>
      <c r="V133"/>
      <c r="W133"/>
      <c r="X133"/>
      <c r="Y133"/>
      <c r="Z133"/>
    </row>
    <row r="134" spans="1:26" s="9" customFormat="1" x14ac:dyDescent="0.25">
      <c r="A134" s="66">
        <v>1</v>
      </c>
      <c r="B134" s="6" t="s">
        <v>68</v>
      </c>
      <c r="C134" s="6" t="s">
        <v>411</v>
      </c>
      <c r="D134" s="7">
        <v>0.15659999999999999</v>
      </c>
      <c r="E134" s="6" t="s">
        <v>253</v>
      </c>
      <c r="F134" s="6" t="s">
        <v>286</v>
      </c>
      <c r="G134" s="6" t="str">
        <f t="shared" si="5"/>
        <v>Financiera</v>
      </c>
      <c r="H134" s="6"/>
      <c r="I134" s="6" t="s">
        <v>286</v>
      </c>
      <c r="J134" s="6" t="s">
        <v>253</v>
      </c>
      <c r="K134" s="6" t="s">
        <v>559</v>
      </c>
      <c r="M134"/>
      <c r="N134"/>
      <c r="O134"/>
      <c r="P134"/>
      <c r="Q134"/>
      <c r="R134"/>
      <c r="S134"/>
      <c r="T134"/>
      <c r="U134"/>
      <c r="V134"/>
      <c r="W134"/>
      <c r="X134"/>
      <c r="Y134"/>
      <c r="Z134"/>
    </row>
    <row r="135" spans="1:26" s="9" customFormat="1" x14ac:dyDescent="0.25">
      <c r="A135" s="66">
        <v>1</v>
      </c>
      <c r="B135" s="6" t="s">
        <v>68</v>
      </c>
      <c r="C135" s="6" t="s">
        <v>412</v>
      </c>
      <c r="D135" s="7">
        <v>2.58E-2</v>
      </c>
      <c r="E135" s="6" t="s">
        <v>253</v>
      </c>
      <c r="F135" s="6" t="s">
        <v>286</v>
      </c>
      <c r="G135" s="6" t="str">
        <f t="shared" si="5"/>
        <v>Financiera</v>
      </c>
      <c r="H135" s="6"/>
      <c r="I135" s="6" t="s">
        <v>286</v>
      </c>
      <c r="J135" s="6" t="s">
        <v>253</v>
      </c>
      <c r="K135" s="6" t="s">
        <v>559</v>
      </c>
      <c r="M135"/>
      <c r="N135"/>
      <c r="O135"/>
      <c r="P135"/>
      <c r="Q135"/>
      <c r="R135"/>
      <c r="S135"/>
      <c r="T135"/>
      <c r="U135"/>
      <c r="V135"/>
      <c r="W135"/>
      <c r="X135"/>
      <c r="Y135"/>
      <c r="Z135"/>
    </row>
    <row r="136" spans="1:26" s="9" customFormat="1" x14ac:dyDescent="0.25">
      <c r="A136" s="66">
        <v>1</v>
      </c>
      <c r="B136" s="6" t="s">
        <v>68</v>
      </c>
      <c r="C136" s="6" t="s">
        <v>280</v>
      </c>
      <c r="D136" s="7">
        <v>2.9499999999999998E-2</v>
      </c>
      <c r="E136" s="6" t="s">
        <v>253</v>
      </c>
      <c r="F136" s="6" t="s">
        <v>286</v>
      </c>
      <c r="G136" s="6" t="str">
        <f t="shared" si="5"/>
        <v>Financiera</v>
      </c>
      <c r="H136" s="6"/>
      <c r="I136" s="6" t="s">
        <v>286</v>
      </c>
      <c r="J136" s="6" t="s">
        <v>253</v>
      </c>
      <c r="K136" s="6" t="s">
        <v>559</v>
      </c>
      <c r="M136"/>
      <c r="N136"/>
      <c r="O136"/>
      <c r="P136"/>
      <c r="Q136"/>
      <c r="R136"/>
      <c r="S136"/>
      <c r="T136"/>
      <c r="U136"/>
      <c r="V136"/>
      <c r="W136"/>
      <c r="X136"/>
      <c r="Y136"/>
      <c r="Z136"/>
    </row>
    <row r="137" spans="1:26" s="9" customFormat="1" x14ac:dyDescent="0.25">
      <c r="A137" s="66">
        <v>1</v>
      </c>
      <c r="B137" s="6" t="s">
        <v>68</v>
      </c>
      <c r="C137" s="6" t="s">
        <v>413</v>
      </c>
      <c r="D137" s="7">
        <v>2.23E-2</v>
      </c>
      <c r="E137" s="6" t="s">
        <v>253</v>
      </c>
      <c r="F137" s="6" t="s">
        <v>286</v>
      </c>
      <c r="G137" s="6" t="str">
        <f t="shared" si="5"/>
        <v>Financiera</v>
      </c>
      <c r="H137" s="6"/>
      <c r="I137" s="6" t="s">
        <v>286</v>
      </c>
      <c r="J137" s="6" t="s">
        <v>253</v>
      </c>
      <c r="K137" s="6" t="s">
        <v>559</v>
      </c>
      <c r="M137"/>
      <c r="N137"/>
      <c r="O137"/>
      <c r="P137"/>
      <c r="Q137"/>
      <c r="R137"/>
      <c r="S137"/>
      <c r="T137"/>
      <c r="U137"/>
      <c r="V137"/>
      <c r="W137"/>
      <c r="X137"/>
      <c r="Y137"/>
      <c r="Z137"/>
    </row>
    <row r="138" spans="1:26" s="9" customFormat="1" x14ac:dyDescent="0.25">
      <c r="A138" s="66">
        <v>1</v>
      </c>
      <c r="B138" s="6" t="s">
        <v>68</v>
      </c>
      <c r="C138" s="6" t="s">
        <v>414</v>
      </c>
      <c r="D138" s="7">
        <v>0.01</v>
      </c>
      <c r="E138" s="6" t="s">
        <v>253</v>
      </c>
      <c r="F138" s="6" t="s">
        <v>286</v>
      </c>
      <c r="G138" s="6" t="str">
        <f t="shared" si="5"/>
        <v>Financiera</v>
      </c>
      <c r="H138" s="6"/>
      <c r="I138" s="6" t="s">
        <v>286</v>
      </c>
      <c r="J138" s="6" t="s">
        <v>253</v>
      </c>
      <c r="K138" s="6" t="s">
        <v>559</v>
      </c>
      <c r="M138"/>
      <c r="N138"/>
      <c r="O138"/>
      <c r="P138"/>
      <c r="Q138"/>
      <c r="R138"/>
      <c r="S138"/>
      <c r="T138"/>
      <c r="U138"/>
      <c r="V138"/>
      <c r="W138"/>
      <c r="X138"/>
      <c r="Y138"/>
      <c r="Z138"/>
    </row>
    <row r="139" spans="1:26" s="9" customFormat="1" x14ac:dyDescent="0.25">
      <c r="A139" s="66">
        <v>1</v>
      </c>
      <c r="B139" s="6" t="s">
        <v>68</v>
      </c>
      <c r="C139" s="6" t="s">
        <v>415</v>
      </c>
      <c r="D139" s="7">
        <v>8.8999999999999999E-3</v>
      </c>
      <c r="E139" s="6" t="s">
        <v>253</v>
      </c>
      <c r="F139" s="6" t="s">
        <v>286</v>
      </c>
      <c r="G139" s="6" t="str">
        <f t="shared" si="5"/>
        <v>Financiera</v>
      </c>
      <c r="H139" s="6"/>
      <c r="I139" s="6" t="s">
        <v>286</v>
      </c>
      <c r="J139" s="6" t="s">
        <v>253</v>
      </c>
      <c r="K139" s="6" t="s">
        <v>559</v>
      </c>
      <c r="M139"/>
      <c r="N139"/>
      <c r="O139"/>
      <c r="P139"/>
      <c r="Q139"/>
      <c r="R139"/>
      <c r="S139"/>
      <c r="T139"/>
      <c r="U139"/>
      <c r="V139"/>
      <c r="W139"/>
      <c r="X139"/>
      <c r="Y139"/>
      <c r="Z139"/>
    </row>
    <row r="140" spans="1:26" s="9" customFormat="1" x14ac:dyDescent="0.25">
      <c r="A140" s="66">
        <v>1</v>
      </c>
      <c r="B140" s="6" t="s">
        <v>68</v>
      </c>
      <c r="C140" s="6" t="s">
        <v>416</v>
      </c>
      <c r="D140" s="7">
        <v>0.06</v>
      </c>
      <c r="E140" s="6" t="s">
        <v>253</v>
      </c>
      <c r="F140" s="6" t="s">
        <v>286</v>
      </c>
      <c r="G140" s="6" t="str">
        <f t="shared" si="5"/>
        <v>Financiera</v>
      </c>
      <c r="H140" s="6"/>
      <c r="I140" s="6" t="s">
        <v>286</v>
      </c>
      <c r="J140" s="6" t="s">
        <v>253</v>
      </c>
      <c r="K140" s="6" t="s">
        <v>559</v>
      </c>
      <c r="M140"/>
      <c r="N140"/>
      <c r="O140"/>
      <c r="P140"/>
      <c r="Q140"/>
      <c r="R140"/>
      <c r="S140"/>
      <c r="T140"/>
      <c r="U140"/>
      <c r="V140"/>
      <c r="W140"/>
      <c r="X140"/>
      <c r="Y140"/>
      <c r="Z140"/>
    </row>
    <row r="141" spans="1:26" s="9" customFormat="1" x14ac:dyDescent="0.25">
      <c r="A141" s="66">
        <v>1</v>
      </c>
      <c r="B141" s="6" t="s">
        <v>68</v>
      </c>
      <c r="C141" s="6" t="s">
        <v>417</v>
      </c>
      <c r="D141" s="7">
        <v>0.33329999999999999</v>
      </c>
      <c r="E141" s="6" t="s">
        <v>253</v>
      </c>
      <c r="F141" s="6" t="s">
        <v>286</v>
      </c>
      <c r="G141" s="6" t="str">
        <f t="shared" si="5"/>
        <v>Financiera</v>
      </c>
      <c r="H141" s="6"/>
      <c r="I141" s="6" t="s">
        <v>286</v>
      </c>
      <c r="J141" s="6" t="s">
        <v>253</v>
      </c>
      <c r="K141" s="6" t="s">
        <v>559</v>
      </c>
      <c r="M141"/>
      <c r="N141"/>
      <c r="O141"/>
      <c r="P141"/>
      <c r="Q141"/>
      <c r="R141"/>
      <c r="S141"/>
      <c r="T141"/>
      <c r="U141"/>
      <c r="V141"/>
      <c r="W141"/>
      <c r="X141"/>
      <c r="Y141"/>
      <c r="Z141"/>
    </row>
    <row r="142" spans="1:26" s="9" customFormat="1" x14ac:dyDescent="0.25">
      <c r="A142" s="66">
        <v>1</v>
      </c>
      <c r="B142" s="6" t="s">
        <v>68</v>
      </c>
      <c r="C142" s="6" t="s">
        <v>418</v>
      </c>
      <c r="D142" s="7">
        <v>4.5999999999999999E-3</v>
      </c>
      <c r="E142" s="6" t="s">
        <v>253</v>
      </c>
      <c r="F142" s="6" t="s">
        <v>286</v>
      </c>
      <c r="G142" s="6" t="str">
        <f t="shared" si="5"/>
        <v>Financiera</v>
      </c>
      <c r="H142" s="6"/>
      <c r="I142" s="6" t="s">
        <v>286</v>
      </c>
      <c r="J142" s="6" t="s">
        <v>253</v>
      </c>
      <c r="K142" s="6" t="s">
        <v>559</v>
      </c>
      <c r="M142"/>
      <c r="N142"/>
      <c r="O142"/>
      <c r="P142"/>
      <c r="Q142"/>
      <c r="R142"/>
      <c r="S142"/>
      <c r="T142"/>
      <c r="U142"/>
      <c r="V142"/>
      <c r="W142"/>
      <c r="X142"/>
      <c r="Y142"/>
      <c r="Z142"/>
    </row>
    <row r="143" spans="1:26" s="9" customFormat="1" x14ac:dyDescent="0.25">
      <c r="A143" s="66">
        <v>1</v>
      </c>
      <c r="B143" s="6" t="s">
        <v>68</v>
      </c>
      <c r="C143" s="6" t="s">
        <v>419</v>
      </c>
      <c r="D143" s="7">
        <v>4.5999999999999999E-3</v>
      </c>
      <c r="E143" s="6" t="s">
        <v>253</v>
      </c>
      <c r="F143" s="6" t="s">
        <v>286</v>
      </c>
      <c r="G143" s="6" t="str">
        <f t="shared" si="5"/>
        <v>Financiera</v>
      </c>
      <c r="H143" s="6"/>
      <c r="I143" s="6" t="s">
        <v>286</v>
      </c>
      <c r="J143" s="6" t="s">
        <v>253</v>
      </c>
      <c r="K143" s="6" t="s">
        <v>559</v>
      </c>
      <c r="M143"/>
      <c r="N143"/>
      <c r="O143"/>
      <c r="P143"/>
      <c r="Q143"/>
      <c r="R143"/>
      <c r="S143"/>
      <c r="T143"/>
      <c r="U143"/>
      <c r="V143"/>
      <c r="W143"/>
      <c r="X143"/>
      <c r="Y143"/>
      <c r="Z143"/>
    </row>
    <row r="144" spans="1:26" s="9" customFormat="1" x14ac:dyDescent="0.25">
      <c r="A144" s="66">
        <v>1</v>
      </c>
      <c r="B144" s="6" t="s">
        <v>68</v>
      </c>
      <c r="C144" s="6" t="s">
        <v>420</v>
      </c>
      <c r="D144" s="7">
        <v>5.0000000000000001E-4</v>
      </c>
      <c r="E144" s="6" t="s">
        <v>253</v>
      </c>
      <c r="F144" s="6" t="s">
        <v>286</v>
      </c>
      <c r="G144" s="6" t="str">
        <f t="shared" si="5"/>
        <v>Financiera</v>
      </c>
      <c r="H144" s="6"/>
      <c r="I144" s="6" t="s">
        <v>286</v>
      </c>
      <c r="J144" s="6" t="s">
        <v>253</v>
      </c>
      <c r="K144" s="6" t="s">
        <v>559</v>
      </c>
      <c r="M144"/>
      <c r="N144"/>
      <c r="O144"/>
      <c r="P144"/>
      <c r="Q144"/>
      <c r="R144"/>
      <c r="S144"/>
      <c r="T144"/>
      <c r="U144"/>
      <c r="V144"/>
      <c r="W144"/>
      <c r="X144"/>
      <c r="Y144"/>
      <c r="Z144"/>
    </row>
    <row r="145" spans="1:26" s="9" customFormat="1" x14ac:dyDescent="0.25">
      <c r="A145" s="66">
        <v>1</v>
      </c>
      <c r="B145" s="6" t="s">
        <v>68</v>
      </c>
      <c r="C145" s="6" t="s">
        <v>421</v>
      </c>
      <c r="D145" s="7">
        <v>1E-4</v>
      </c>
      <c r="E145" s="6" t="s">
        <v>253</v>
      </c>
      <c r="F145" s="6" t="s">
        <v>286</v>
      </c>
      <c r="G145" s="6" t="str">
        <f t="shared" si="5"/>
        <v>Financiera</v>
      </c>
      <c r="H145" s="6"/>
      <c r="I145" s="6" t="s">
        <v>286</v>
      </c>
      <c r="J145" s="6" t="s">
        <v>253</v>
      </c>
      <c r="K145" s="6" t="s">
        <v>559</v>
      </c>
      <c r="M145"/>
      <c r="N145"/>
      <c r="O145"/>
      <c r="P145"/>
      <c r="Q145"/>
      <c r="R145"/>
      <c r="S145"/>
      <c r="T145"/>
      <c r="U145"/>
      <c r="V145"/>
      <c r="W145"/>
      <c r="X145"/>
      <c r="Y145"/>
      <c r="Z145"/>
    </row>
    <row r="146" spans="1:26" s="9" customFormat="1" x14ac:dyDescent="0.25">
      <c r="A146" s="66">
        <v>1</v>
      </c>
      <c r="B146" s="6" t="s">
        <v>68</v>
      </c>
      <c r="C146" s="6" t="s">
        <v>281</v>
      </c>
      <c r="D146" s="7">
        <v>0.97089999999999999</v>
      </c>
      <c r="E146" s="6" t="s">
        <v>253</v>
      </c>
      <c r="F146" s="6" t="s">
        <v>286</v>
      </c>
      <c r="G146" s="6" t="str">
        <f t="shared" si="5"/>
        <v>Control</v>
      </c>
      <c r="H146" s="6"/>
      <c r="I146" s="6" t="s">
        <v>556</v>
      </c>
      <c r="J146" s="6" t="s">
        <v>6</v>
      </c>
      <c r="K146" s="6" t="s">
        <v>557</v>
      </c>
      <c r="M146"/>
      <c r="N146"/>
      <c r="O146"/>
      <c r="P146"/>
      <c r="Q146"/>
      <c r="R146"/>
      <c r="S146"/>
      <c r="T146"/>
      <c r="U146"/>
      <c r="V146"/>
      <c r="W146"/>
      <c r="X146"/>
      <c r="Y146"/>
      <c r="Z146"/>
    </row>
    <row r="147" spans="1:26" s="9" customFormat="1" x14ac:dyDescent="0.25">
      <c r="A147" s="66">
        <v>1</v>
      </c>
      <c r="B147" s="6" t="s">
        <v>68</v>
      </c>
      <c r="C147" s="6" t="s">
        <v>422</v>
      </c>
      <c r="D147" s="7">
        <v>3.3E-3</v>
      </c>
      <c r="E147" s="6" t="s">
        <v>253</v>
      </c>
      <c r="F147" s="6" t="s">
        <v>286</v>
      </c>
      <c r="G147" s="6" t="str">
        <f t="shared" si="5"/>
        <v>Financiera</v>
      </c>
      <c r="H147" s="6"/>
      <c r="I147" s="6" t="s">
        <v>286</v>
      </c>
      <c r="J147" s="6" t="s">
        <v>253</v>
      </c>
      <c r="K147" s="6" t="s">
        <v>559</v>
      </c>
      <c r="M147"/>
      <c r="N147"/>
      <c r="O147"/>
      <c r="P147"/>
      <c r="Q147"/>
      <c r="R147"/>
      <c r="S147"/>
      <c r="T147"/>
      <c r="U147"/>
      <c r="V147"/>
      <c r="W147"/>
      <c r="X147"/>
      <c r="Y147"/>
      <c r="Z147"/>
    </row>
    <row r="148" spans="1:26" s="9" customFormat="1" x14ac:dyDescent="0.25">
      <c r="A148" s="66">
        <v>1</v>
      </c>
      <c r="B148" s="6" t="s">
        <v>68</v>
      </c>
      <c r="C148" s="6" t="s">
        <v>423</v>
      </c>
      <c r="D148" s="7">
        <v>8.3299999999999999E-2</v>
      </c>
      <c r="E148" s="6" t="s">
        <v>253</v>
      </c>
      <c r="F148" s="6" t="s">
        <v>286</v>
      </c>
      <c r="G148" s="6" t="str">
        <f t="shared" si="5"/>
        <v>Financiera</v>
      </c>
      <c r="H148" s="6"/>
      <c r="I148" s="6" t="s">
        <v>286</v>
      </c>
      <c r="J148" s="6" t="s">
        <v>253</v>
      </c>
      <c r="K148" s="6" t="s">
        <v>559</v>
      </c>
      <c r="M148"/>
      <c r="N148"/>
      <c r="O148"/>
      <c r="P148"/>
      <c r="Q148"/>
      <c r="R148"/>
      <c r="S148"/>
      <c r="T148"/>
      <c r="U148"/>
      <c r="V148"/>
      <c r="W148"/>
      <c r="X148"/>
      <c r="Y148"/>
      <c r="Z148"/>
    </row>
    <row r="149" spans="1:26" s="9" customFormat="1" x14ac:dyDescent="0.25">
      <c r="A149" s="66">
        <v>1</v>
      </c>
      <c r="B149" s="6" t="s">
        <v>68</v>
      </c>
      <c r="C149" s="6" t="s">
        <v>424</v>
      </c>
      <c r="D149" s="7">
        <v>0.1</v>
      </c>
      <c r="E149" s="6" t="s">
        <v>253</v>
      </c>
      <c r="F149" s="6" t="s">
        <v>286</v>
      </c>
      <c r="G149" s="6" t="str">
        <f t="shared" si="5"/>
        <v>Financiera</v>
      </c>
      <c r="H149" s="6"/>
      <c r="I149" s="6" t="s">
        <v>286</v>
      </c>
      <c r="J149" s="6" t="s">
        <v>253</v>
      </c>
      <c r="K149" s="6" t="s">
        <v>559</v>
      </c>
      <c r="M149"/>
      <c r="N149"/>
      <c r="O149"/>
      <c r="P149"/>
      <c r="Q149"/>
      <c r="R149"/>
      <c r="S149"/>
      <c r="T149"/>
      <c r="U149"/>
      <c r="V149"/>
      <c r="W149"/>
      <c r="X149"/>
      <c r="Y149"/>
      <c r="Z149"/>
    </row>
    <row r="150" spans="1:26" s="9" customFormat="1" x14ac:dyDescent="0.25">
      <c r="A150" s="66">
        <v>1</v>
      </c>
      <c r="B150" s="6" t="s">
        <v>68</v>
      </c>
      <c r="C150" s="6" t="s">
        <v>425</v>
      </c>
      <c r="D150" s="7">
        <v>1.1000000000000001E-3</v>
      </c>
      <c r="E150" s="6" t="s">
        <v>253</v>
      </c>
      <c r="F150" s="6" t="s">
        <v>286</v>
      </c>
      <c r="G150" s="6" t="str">
        <f t="shared" si="5"/>
        <v>Financiera</v>
      </c>
      <c r="H150" s="6"/>
      <c r="I150" s="6" t="s">
        <v>286</v>
      </c>
      <c r="J150" s="6" t="s">
        <v>253</v>
      </c>
      <c r="K150" s="6" t="s">
        <v>559</v>
      </c>
      <c r="M150"/>
      <c r="N150"/>
      <c r="O150"/>
      <c r="P150"/>
      <c r="Q150"/>
      <c r="R150"/>
      <c r="S150"/>
      <c r="T150"/>
      <c r="U150"/>
      <c r="V150"/>
      <c r="W150"/>
      <c r="X150"/>
      <c r="Y150"/>
      <c r="Z150"/>
    </row>
    <row r="151" spans="1:26" s="9" customFormat="1" x14ac:dyDescent="0.25">
      <c r="A151" s="66">
        <v>1</v>
      </c>
      <c r="B151" s="6" t="s">
        <v>68</v>
      </c>
      <c r="C151" s="6" t="s">
        <v>426</v>
      </c>
      <c r="D151" s="7">
        <v>1</v>
      </c>
      <c r="E151" s="6" t="s">
        <v>253</v>
      </c>
      <c r="F151" s="6" t="s">
        <v>286</v>
      </c>
      <c r="G151" s="6" t="str">
        <f t="shared" si="5"/>
        <v>Control</v>
      </c>
      <c r="H151" s="6"/>
      <c r="I151" s="6" t="s">
        <v>556</v>
      </c>
      <c r="J151" s="6" t="s">
        <v>430</v>
      </c>
      <c r="K151" s="6" t="s">
        <v>557</v>
      </c>
      <c r="M151"/>
      <c r="N151"/>
      <c r="O151"/>
      <c r="P151"/>
      <c r="Q151"/>
      <c r="R151"/>
      <c r="S151"/>
      <c r="T151"/>
      <c r="U151"/>
      <c r="V151"/>
      <c r="W151"/>
      <c r="X151"/>
      <c r="Y151"/>
      <c r="Z151"/>
    </row>
    <row r="152" spans="1:26" s="9" customFormat="1" x14ac:dyDescent="0.25">
      <c r="A152" s="66">
        <v>1</v>
      </c>
      <c r="B152" s="6" t="s">
        <v>68</v>
      </c>
      <c r="C152" s="6" t="s">
        <v>427</v>
      </c>
      <c r="D152" s="68">
        <v>0</v>
      </c>
      <c r="E152" s="6" t="s">
        <v>253</v>
      </c>
      <c r="F152" s="6" t="s">
        <v>286</v>
      </c>
      <c r="G152" s="6" t="str">
        <f t="shared" si="5"/>
        <v>Financiera</v>
      </c>
      <c r="H152" s="6"/>
      <c r="I152" s="6" t="s">
        <v>286</v>
      </c>
      <c r="J152" s="6" t="s">
        <v>382</v>
      </c>
      <c r="K152" s="6" t="s">
        <v>559</v>
      </c>
      <c r="M152"/>
      <c r="N152"/>
      <c r="O152"/>
      <c r="P152"/>
      <c r="Q152"/>
      <c r="R152"/>
      <c r="S152"/>
      <c r="T152"/>
      <c r="U152"/>
      <c r="V152"/>
      <c r="W152"/>
      <c r="X152"/>
      <c r="Y152"/>
      <c r="Z152"/>
    </row>
    <row r="153" spans="1:26" s="9" customFormat="1" x14ac:dyDescent="0.25">
      <c r="A153" s="66">
        <v>1</v>
      </c>
      <c r="B153" s="6" t="s">
        <v>68</v>
      </c>
      <c r="C153" s="6" t="s">
        <v>428</v>
      </c>
      <c r="D153" s="7">
        <v>0.68</v>
      </c>
      <c r="E153" s="6" t="s">
        <v>253</v>
      </c>
      <c r="F153" s="6" t="s">
        <v>286</v>
      </c>
      <c r="G153" s="6" t="str">
        <f t="shared" si="5"/>
        <v>Control</v>
      </c>
      <c r="H153" s="6"/>
      <c r="I153" s="6" t="s">
        <v>556</v>
      </c>
      <c r="J153" s="6" t="s">
        <v>430</v>
      </c>
      <c r="K153" s="6" t="s">
        <v>557</v>
      </c>
      <c r="M153"/>
      <c r="N153"/>
      <c r="O153"/>
      <c r="P153"/>
      <c r="Q153"/>
      <c r="R153"/>
      <c r="S153"/>
      <c r="T153"/>
      <c r="U153"/>
      <c r="V153"/>
      <c r="W153"/>
      <c r="X153"/>
      <c r="Y153"/>
      <c r="Z153"/>
    </row>
    <row r="154" spans="1:26" s="9" customFormat="1" x14ac:dyDescent="0.25">
      <c r="A154" s="66">
        <v>1</v>
      </c>
      <c r="B154" s="6" t="s">
        <v>68</v>
      </c>
      <c r="C154" s="6" t="s">
        <v>429</v>
      </c>
      <c r="D154" s="7">
        <v>0.48680000000000001</v>
      </c>
      <c r="E154" s="6" t="s">
        <v>253</v>
      </c>
      <c r="F154" s="6" t="s">
        <v>286</v>
      </c>
      <c r="G154" s="6" t="str">
        <f t="shared" si="5"/>
        <v>Financiera</v>
      </c>
      <c r="H154" s="6"/>
      <c r="I154" s="6" t="s">
        <v>286</v>
      </c>
      <c r="J154" s="6" t="s">
        <v>382</v>
      </c>
      <c r="K154" s="6" t="s">
        <v>559</v>
      </c>
      <c r="M154"/>
      <c r="N154"/>
      <c r="O154"/>
      <c r="P154"/>
      <c r="Q154"/>
      <c r="R154"/>
      <c r="S154"/>
      <c r="T154"/>
      <c r="U154"/>
      <c r="V154"/>
      <c r="W154"/>
      <c r="X154"/>
      <c r="Y154"/>
      <c r="Z154"/>
    </row>
    <row r="155" spans="1:26" s="9" customFormat="1" x14ac:dyDescent="0.25">
      <c r="A155" s="66">
        <v>1</v>
      </c>
      <c r="B155" s="6" t="s">
        <v>129</v>
      </c>
      <c r="C155" s="6" t="s">
        <v>130</v>
      </c>
      <c r="D155" s="7">
        <v>0.62119999999999997</v>
      </c>
      <c r="E155" s="6" t="s">
        <v>6</v>
      </c>
      <c r="F155" s="6" t="s">
        <v>246</v>
      </c>
      <c r="G155" s="6" t="str">
        <f t="shared" si="5"/>
        <v>Control</v>
      </c>
      <c r="H155" s="6">
        <v>1</v>
      </c>
      <c r="I155" s="6" t="s">
        <v>556</v>
      </c>
      <c r="J155" s="6" t="s">
        <v>6</v>
      </c>
      <c r="K155" s="6" t="s">
        <v>557</v>
      </c>
      <c r="M155"/>
      <c r="N155"/>
      <c r="O155"/>
      <c r="P155"/>
      <c r="Q155"/>
      <c r="R155"/>
      <c r="S155"/>
      <c r="T155"/>
      <c r="U155"/>
      <c r="V155"/>
      <c r="W155"/>
      <c r="X155"/>
      <c r="Y155"/>
      <c r="Z155"/>
    </row>
    <row r="156" spans="1:26" s="9" customFormat="1" x14ac:dyDescent="0.25">
      <c r="A156" s="66">
        <v>1</v>
      </c>
      <c r="B156" s="6" t="s">
        <v>129</v>
      </c>
      <c r="C156" s="6" t="s">
        <v>131</v>
      </c>
      <c r="D156" s="7">
        <v>0.72160000000000002</v>
      </c>
      <c r="E156" s="6" t="s">
        <v>6</v>
      </c>
      <c r="F156" s="6" t="s">
        <v>246</v>
      </c>
      <c r="G156" s="6" t="str">
        <f t="shared" si="5"/>
        <v>Control</v>
      </c>
      <c r="H156" s="6">
        <v>1</v>
      </c>
      <c r="I156" s="6" t="s">
        <v>556</v>
      </c>
      <c r="J156" s="6" t="s">
        <v>6</v>
      </c>
      <c r="K156" s="6" t="s">
        <v>557</v>
      </c>
      <c r="M156"/>
      <c r="N156"/>
      <c r="O156"/>
      <c r="P156"/>
      <c r="Q156"/>
      <c r="R156"/>
      <c r="S156"/>
      <c r="T156"/>
      <c r="U156"/>
      <c r="V156"/>
      <c r="W156"/>
      <c r="X156"/>
      <c r="Y156"/>
      <c r="Z156"/>
    </row>
    <row r="157" spans="1:26" s="9" customFormat="1" x14ac:dyDescent="0.25">
      <c r="A157" s="66">
        <v>1</v>
      </c>
      <c r="B157" s="6" t="s">
        <v>129</v>
      </c>
      <c r="C157" s="6" t="s">
        <v>132</v>
      </c>
      <c r="D157" s="7">
        <v>0.79849999999999999</v>
      </c>
      <c r="E157" s="6" t="s">
        <v>6</v>
      </c>
      <c r="F157" s="6" t="s">
        <v>246</v>
      </c>
      <c r="G157" s="6" t="str">
        <f t="shared" ref="G157:G188" si="6">IF(D157&gt;50%,"Control","Financiera")</f>
        <v>Control</v>
      </c>
      <c r="H157" s="6">
        <v>1</v>
      </c>
      <c r="I157" s="6" t="s">
        <v>556</v>
      </c>
      <c r="J157" s="6" t="s">
        <v>6</v>
      </c>
      <c r="K157" s="6" t="s">
        <v>557</v>
      </c>
      <c r="M157"/>
      <c r="N157"/>
      <c r="O157"/>
      <c r="P157"/>
      <c r="Q157"/>
      <c r="R157"/>
      <c r="S157"/>
      <c r="T157"/>
      <c r="U157"/>
      <c r="V157"/>
      <c r="W157"/>
      <c r="X157"/>
      <c r="Y157"/>
      <c r="Z157"/>
    </row>
    <row r="158" spans="1:26" s="9" customFormat="1" x14ac:dyDescent="0.25">
      <c r="A158" s="66">
        <v>1</v>
      </c>
      <c r="B158" s="6" t="s">
        <v>129</v>
      </c>
      <c r="C158" s="6" t="s">
        <v>133</v>
      </c>
      <c r="D158" s="7">
        <v>0.2</v>
      </c>
      <c r="E158" s="6" t="s">
        <v>6</v>
      </c>
      <c r="F158" s="6" t="s">
        <v>246</v>
      </c>
      <c r="G158" s="6" t="str">
        <f t="shared" si="6"/>
        <v>Financiera</v>
      </c>
      <c r="H158" s="6">
        <v>1</v>
      </c>
      <c r="I158" s="6" t="s">
        <v>286</v>
      </c>
      <c r="J158" s="6" t="s">
        <v>7</v>
      </c>
      <c r="K158" s="6" t="s">
        <v>558</v>
      </c>
      <c r="M158"/>
      <c r="N158"/>
      <c r="O158"/>
      <c r="P158"/>
      <c r="Q158"/>
      <c r="R158"/>
      <c r="S158"/>
      <c r="T158"/>
      <c r="U158"/>
      <c r="V158"/>
      <c r="W158"/>
      <c r="X158"/>
      <c r="Y158"/>
      <c r="Z158"/>
    </row>
    <row r="159" spans="1:26" s="9" customFormat="1" x14ac:dyDescent="0.25">
      <c r="A159" s="66">
        <v>1</v>
      </c>
      <c r="B159" s="6" t="s">
        <v>129</v>
      </c>
      <c r="C159" s="6" t="s">
        <v>134</v>
      </c>
      <c r="D159" s="7">
        <v>0.93730000000000002</v>
      </c>
      <c r="E159" s="6" t="s">
        <v>6</v>
      </c>
      <c r="F159" s="6" t="s">
        <v>246</v>
      </c>
      <c r="G159" s="6" t="str">
        <f t="shared" si="6"/>
        <v>Control</v>
      </c>
      <c r="H159" s="6">
        <v>1</v>
      </c>
      <c r="I159" s="6" t="s">
        <v>556</v>
      </c>
      <c r="J159" s="6" t="s">
        <v>6</v>
      </c>
      <c r="K159" s="6" t="s">
        <v>557</v>
      </c>
      <c r="M159"/>
      <c r="N159"/>
      <c r="O159"/>
      <c r="P159"/>
      <c r="Q159"/>
      <c r="R159"/>
      <c r="S159"/>
      <c r="T159"/>
      <c r="U159"/>
      <c r="V159"/>
      <c r="W159"/>
      <c r="X159"/>
      <c r="Y159"/>
      <c r="Z159"/>
    </row>
    <row r="160" spans="1:26" s="9" customFormat="1" x14ac:dyDescent="0.25">
      <c r="A160" s="66">
        <v>1</v>
      </c>
      <c r="B160" s="6" t="s">
        <v>129</v>
      </c>
      <c r="C160" s="6" t="s">
        <v>135</v>
      </c>
      <c r="D160" s="7">
        <v>1</v>
      </c>
      <c r="E160" s="6" t="s">
        <v>6</v>
      </c>
      <c r="F160" s="6" t="s">
        <v>246</v>
      </c>
      <c r="G160" s="6" t="str">
        <f t="shared" si="6"/>
        <v>Control</v>
      </c>
      <c r="H160" s="6">
        <v>1</v>
      </c>
      <c r="I160" s="6" t="s">
        <v>556</v>
      </c>
      <c r="J160" s="6" t="s">
        <v>6</v>
      </c>
      <c r="K160" s="6" t="s">
        <v>557</v>
      </c>
      <c r="M160"/>
      <c r="N160"/>
      <c r="O160"/>
      <c r="P160"/>
      <c r="Q160"/>
      <c r="R160"/>
      <c r="S160"/>
      <c r="T160"/>
      <c r="U160"/>
      <c r="V160"/>
      <c r="W160"/>
      <c r="X160"/>
      <c r="Y160"/>
      <c r="Z160"/>
    </row>
    <row r="161" spans="1:26" s="9" customFormat="1" x14ac:dyDescent="0.25">
      <c r="A161" s="66">
        <v>1</v>
      </c>
      <c r="B161" s="6" t="s">
        <v>129</v>
      </c>
      <c r="C161" s="6" t="s">
        <v>136</v>
      </c>
      <c r="D161" s="7">
        <v>1</v>
      </c>
      <c r="E161" s="6" t="s">
        <v>6</v>
      </c>
      <c r="F161" s="6" t="s">
        <v>246</v>
      </c>
      <c r="G161" s="6" t="str">
        <f t="shared" si="6"/>
        <v>Control</v>
      </c>
      <c r="H161" s="6">
        <v>1</v>
      </c>
      <c r="I161" s="6" t="s">
        <v>556</v>
      </c>
      <c r="J161" s="6" t="s">
        <v>6</v>
      </c>
      <c r="K161" s="6" t="s">
        <v>557</v>
      </c>
      <c r="M161"/>
      <c r="N161"/>
      <c r="O161"/>
      <c r="P161"/>
      <c r="Q161"/>
      <c r="R161"/>
      <c r="S161"/>
      <c r="T161"/>
      <c r="U161"/>
      <c r="V161"/>
      <c r="W161"/>
      <c r="X161"/>
      <c r="Y161"/>
      <c r="Z161"/>
    </row>
    <row r="162" spans="1:26" s="9" customFormat="1" x14ac:dyDescent="0.25">
      <c r="A162" s="66">
        <v>1</v>
      </c>
      <c r="B162" s="6" t="s">
        <v>129</v>
      </c>
      <c r="C162" s="6" t="s">
        <v>137</v>
      </c>
      <c r="D162" s="7">
        <v>1E-4</v>
      </c>
      <c r="E162" s="6" t="s">
        <v>253</v>
      </c>
      <c r="F162" s="6" t="s">
        <v>286</v>
      </c>
      <c r="G162" s="6" t="str">
        <f t="shared" si="6"/>
        <v>Financiera</v>
      </c>
      <c r="H162" s="6">
        <v>1</v>
      </c>
      <c r="I162" s="6" t="s">
        <v>286</v>
      </c>
      <c r="J162" s="6" t="s">
        <v>253</v>
      </c>
      <c r="K162" s="6" t="s">
        <v>559</v>
      </c>
      <c r="M162"/>
      <c r="N162"/>
      <c r="O162"/>
      <c r="P162"/>
      <c r="Q162"/>
      <c r="R162"/>
      <c r="S162"/>
      <c r="T162"/>
      <c r="U162"/>
      <c r="V162"/>
      <c r="W162"/>
      <c r="X162"/>
      <c r="Y162"/>
      <c r="Z162"/>
    </row>
    <row r="163" spans="1:26" s="9" customFormat="1" x14ac:dyDescent="0.25">
      <c r="A163" s="66">
        <v>1</v>
      </c>
      <c r="B163" s="6" t="s">
        <v>141</v>
      </c>
      <c r="C163" s="6" t="s">
        <v>143</v>
      </c>
      <c r="D163" s="7">
        <v>0.81129999999999991</v>
      </c>
      <c r="E163" s="6" t="s">
        <v>6</v>
      </c>
      <c r="F163" s="6" t="s">
        <v>246</v>
      </c>
      <c r="G163" s="6" t="str">
        <f t="shared" si="6"/>
        <v>Control</v>
      </c>
      <c r="H163" s="6">
        <v>1</v>
      </c>
      <c r="I163" s="6" t="s">
        <v>556</v>
      </c>
      <c r="J163" s="6" t="s">
        <v>6</v>
      </c>
      <c r="K163" s="6" t="s">
        <v>557</v>
      </c>
      <c r="M163"/>
      <c r="N163"/>
      <c r="O163"/>
      <c r="P163"/>
      <c r="Q163"/>
      <c r="R163"/>
      <c r="S163"/>
      <c r="T163"/>
      <c r="U163"/>
      <c r="V163"/>
      <c r="W163"/>
      <c r="X163"/>
      <c r="Y163"/>
      <c r="Z163"/>
    </row>
    <row r="164" spans="1:26" s="9" customFormat="1" x14ac:dyDescent="0.25">
      <c r="A164" s="66">
        <v>1</v>
      </c>
      <c r="B164" s="6" t="s">
        <v>141</v>
      </c>
      <c r="C164" s="6" t="s">
        <v>144</v>
      </c>
      <c r="D164" s="7">
        <v>0.81129999999999991</v>
      </c>
      <c r="E164" s="6" t="s">
        <v>6</v>
      </c>
      <c r="F164" s="6" t="s">
        <v>246</v>
      </c>
      <c r="G164" s="6" t="str">
        <f t="shared" si="6"/>
        <v>Control</v>
      </c>
      <c r="H164" s="6">
        <v>1</v>
      </c>
      <c r="I164" s="6" t="s">
        <v>556</v>
      </c>
      <c r="J164" s="6" t="s">
        <v>6</v>
      </c>
      <c r="K164" s="6" t="s">
        <v>557</v>
      </c>
      <c r="M164"/>
      <c r="N164"/>
      <c r="O164"/>
      <c r="P164"/>
      <c r="Q164"/>
      <c r="R164"/>
      <c r="S164"/>
      <c r="T164"/>
      <c r="U164"/>
      <c r="V164"/>
      <c r="W164"/>
      <c r="X164"/>
      <c r="Y164"/>
      <c r="Z164"/>
    </row>
    <row r="165" spans="1:26" s="9" customFormat="1" x14ac:dyDescent="0.25">
      <c r="A165" s="66">
        <v>1</v>
      </c>
      <c r="B165" s="6" t="s">
        <v>141</v>
      </c>
      <c r="C165" s="6" t="s">
        <v>145</v>
      </c>
      <c r="D165" s="7">
        <v>0.81129999999999991</v>
      </c>
      <c r="E165" s="6" t="s">
        <v>6</v>
      </c>
      <c r="F165" s="6" t="s">
        <v>246</v>
      </c>
      <c r="G165" s="6" t="str">
        <f t="shared" si="6"/>
        <v>Control</v>
      </c>
      <c r="H165" s="6">
        <v>1</v>
      </c>
      <c r="I165" s="6" t="s">
        <v>556</v>
      </c>
      <c r="J165" s="6" t="s">
        <v>6</v>
      </c>
      <c r="K165" s="6" t="s">
        <v>557</v>
      </c>
      <c r="M165"/>
      <c r="N165"/>
      <c r="O165"/>
      <c r="P165"/>
      <c r="Q165"/>
      <c r="R165"/>
      <c r="S165"/>
      <c r="T165"/>
      <c r="U165"/>
      <c r="V165"/>
      <c r="W165"/>
      <c r="X165"/>
      <c r="Y165"/>
      <c r="Z165"/>
    </row>
    <row r="166" spans="1:26" s="9" customFormat="1" x14ac:dyDescent="0.25">
      <c r="A166" s="66">
        <v>1</v>
      </c>
      <c r="B166" s="6" t="s">
        <v>141</v>
      </c>
      <c r="C166" s="6" t="s">
        <v>146</v>
      </c>
      <c r="D166" s="7">
        <v>0.81129999999999991</v>
      </c>
      <c r="E166" s="6" t="s">
        <v>6</v>
      </c>
      <c r="F166" s="6" t="s">
        <v>246</v>
      </c>
      <c r="G166" s="6" t="str">
        <f t="shared" si="6"/>
        <v>Control</v>
      </c>
      <c r="H166" s="6">
        <v>1</v>
      </c>
      <c r="I166" s="6" t="s">
        <v>556</v>
      </c>
      <c r="J166" s="6" t="s">
        <v>6</v>
      </c>
      <c r="K166" s="6" t="s">
        <v>557</v>
      </c>
      <c r="M166"/>
      <c r="N166"/>
      <c r="O166"/>
      <c r="P166"/>
      <c r="Q166"/>
      <c r="R166"/>
      <c r="S166"/>
      <c r="T166"/>
      <c r="U166"/>
      <c r="V166"/>
      <c r="W166"/>
      <c r="X166"/>
      <c r="Y166"/>
      <c r="Z166"/>
    </row>
    <row r="167" spans="1:26" s="9" customFormat="1" x14ac:dyDescent="0.25">
      <c r="A167" s="66">
        <v>1</v>
      </c>
      <c r="B167" s="6" t="s">
        <v>141</v>
      </c>
      <c r="C167" s="6" t="s">
        <v>147</v>
      </c>
      <c r="D167" s="7">
        <v>0.81129999999999991</v>
      </c>
      <c r="E167" s="6" t="s">
        <v>6</v>
      </c>
      <c r="F167" s="6" t="s">
        <v>246</v>
      </c>
      <c r="G167" s="6" t="str">
        <f t="shared" si="6"/>
        <v>Control</v>
      </c>
      <c r="H167" s="6">
        <v>1</v>
      </c>
      <c r="I167" s="6" t="s">
        <v>556</v>
      </c>
      <c r="J167" s="6" t="s">
        <v>6</v>
      </c>
      <c r="K167" s="6" t="s">
        <v>557</v>
      </c>
      <c r="M167"/>
      <c r="N167"/>
      <c r="O167"/>
      <c r="P167"/>
      <c r="Q167"/>
      <c r="R167"/>
      <c r="S167"/>
      <c r="T167"/>
      <c r="U167"/>
      <c r="V167"/>
      <c r="W167"/>
      <c r="X167"/>
      <c r="Y167"/>
      <c r="Z167"/>
    </row>
    <row r="168" spans="1:26" s="9" customFormat="1" x14ac:dyDescent="0.25">
      <c r="A168" s="66">
        <v>1</v>
      </c>
      <c r="B168" s="6" t="s">
        <v>141</v>
      </c>
      <c r="C168" s="6" t="s">
        <v>148</v>
      </c>
      <c r="D168" s="7">
        <v>0.81129999999999991</v>
      </c>
      <c r="E168" s="6" t="s">
        <v>6</v>
      </c>
      <c r="F168" s="6" t="s">
        <v>246</v>
      </c>
      <c r="G168" s="6" t="str">
        <f t="shared" si="6"/>
        <v>Control</v>
      </c>
      <c r="H168" s="6">
        <v>1</v>
      </c>
      <c r="I168" s="6" t="s">
        <v>556</v>
      </c>
      <c r="J168" s="6" t="s">
        <v>6</v>
      </c>
      <c r="K168" s="6" t="s">
        <v>557</v>
      </c>
      <c r="M168"/>
      <c r="N168"/>
      <c r="O168"/>
      <c r="P168"/>
      <c r="Q168"/>
      <c r="R168"/>
      <c r="S168"/>
      <c r="T168"/>
      <c r="U168"/>
      <c r="V168"/>
      <c r="W168"/>
      <c r="X168"/>
      <c r="Y168"/>
      <c r="Z168"/>
    </row>
    <row r="169" spans="1:26" s="9" customFormat="1" x14ac:dyDescent="0.25">
      <c r="A169" s="66">
        <v>1</v>
      </c>
      <c r="B169" s="6" t="s">
        <v>141</v>
      </c>
      <c r="C169" s="6" t="s">
        <v>149</v>
      </c>
      <c r="D169" s="7">
        <v>0.81120000000000003</v>
      </c>
      <c r="E169" s="6" t="s">
        <v>6</v>
      </c>
      <c r="F169" s="6" t="s">
        <v>246</v>
      </c>
      <c r="G169" s="6" t="str">
        <f t="shared" si="6"/>
        <v>Control</v>
      </c>
      <c r="H169" s="6">
        <v>1</v>
      </c>
      <c r="I169" s="6" t="s">
        <v>556</v>
      </c>
      <c r="J169" s="6" t="s">
        <v>6</v>
      </c>
      <c r="K169" s="6" t="s">
        <v>557</v>
      </c>
      <c r="M169"/>
      <c r="N169"/>
      <c r="O169"/>
      <c r="P169"/>
      <c r="Q169"/>
      <c r="R169"/>
      <c r="S169"/>
      <c r="T169"/>
      <c r="U169"/>
      <c r="V169"/>
      <c r="W169"/>
      <c r="X169"/>
      <c r="Y169"/>
      <c r="Z169"/>
    </row>
    <row r="170" spans="1:26" s="9" customFormat="1" x14ac:dyDescent="0.25">
      <c r="A170" s="66">
        <v>1</v>
      </c>
      <c r="B170" s="6" t="s">
        <v>141</v>
      </c>
      <c r="C170" s="6" t="s">
        <v>150</v>
      </c>
      <c r="D170" s="7">
        <v>0.81120000000000003</v>
      </c>
      <c r="E170" s="6" t="s">
        <v>6</v>
      </c>
      <c r="F170" s="6" t="s">
        <v>246</v>
      </c>
      <c r="G170" s="6" t="str">
        <f t="shared" si="6"/>
        <v>Control</v>
      </c>
      <c r="H170" s="6">
        <v>1</v>
      </c>
      <c r="I170" s="6" t="s">
        <v>556</v>
      </c>
      <c r="J170" s="6" t="s">
        <v>6</v>
      </c>
      <c r="K170" s="6" t="s">
        <v>557</v>
      </c>
      <c r="M170"/>
      <c r="N170"/>
      <c r="O170"/>
      <c r="P170"/>
      <c r="Q170"/>
      <c r="R170"/>
      <c r="S170"/>
      <c r="T170"/>
      <c r="U170"/>
      <c r="V170"/>
      <c r="W170"/>
      <c r="X170"/>
      <c r="Y170"/>
      <c r="Z170"/>
    </row>
    <row r="171" spans="1:26" s="9" customFormat="1" x14ac:dyDescent="0.25">
      <c r="A171" s="66">
        <v>1</v>
      </c>
      <c r="B171" s="6" t="s">
        <v>141</v>
      </c>
      <c r="C171" s="6" t="s">
        <v>151</v>
      </c>
      <c r="D171" s="7">
        <v>0.74129999999999996</v>
      </c>
      <c r="E171" s="6" t="s">
        <v>6</v>
      </c>
      <c r="F171" s="6" t="s">
        <v>246</v>
      </c>
      <c r="G171" s="6" t="str">
        <f t="shared" si="6"/>
        <v>Control</v>
      </c>
      <c r="H171" s="6">
        <v>1</v>
      </c>
      <c r="I171" s="6" t="s">
        <v>556</v>
      </c>
      <c r="J171" s="6" t="s">
        <v>6</v>
      </c>
      <c r="K171" s="6" t="s">
        <v>557</v>
      </c>
      <c r="M171"/>
      <c r="N171"/>
      <c r="O171"/>
      <c r="P171"/>
      <c r="Q171"/>
      <c r="R171"/>
      <c r="S171"/>
      <c r="T171"/>
      <c r="U171"/>
      <c r="V171"/>
      <c r="W171"/>
      <c r="X171"/>
      <c r="Y171"/>
      <c r="Z171"/>
    </row>
    <row r="172" spans="1:26" s="9" customFormat="1" x14ac:dyDescent="0.25">
      <c r="A172" s="66">
        <v>1</v>
      </c>
      <c r="B172" s="6" t="s">
        <v>141</v>
      </c>
      <c r="C172" s="6" t="s">
        <v>152</v>
      </c>
      <c r="D172" s="7">
        <v>0.74129999999999996</v>
      </c>
      <c r="E172" s="6" t="s">
        <v>6</v>
      </c>
      <c r="F172" s="6" t="s">
        <v>246</v>
      </c>
      <c r="G172" s="6" t="str">
        <f t="shared" si="6"/>
        <v>Control</v>
      </c>
      <c r="H172" s="6">
        <v>1</v>
      </c>
      <c r="I172" s="6" t="s">
        <v>556</v>
      </c>
      <c r="J172" s="6" t="s">
        <v>6</v>
      </c>
      <c r="K172" s="6" t="s">
        <v>557</v>
      </c>
      <c r="M172"/>
      <c r="N172"/>
      <c r="O172"/>
      <c r="P172"/>
      <c r="Q172"/>
      <c r="R172"/>
      <c r="S172"/>
      <c r="T172"/>
      <c r="U172"/>
      <c r="V172"/>
      <c r="W172"/>
      <c r="X172"/>
      <c r="Y172"/>
      <c r="Z172"/>
    </row>
    <row r="173" spans="1:26" s="9" customFormat="1" x14ac:dyDescent="0.25">
      <c r="A173" s="66">
        <v>1</v>
      </c>
      <c r="B173" s="6" t="s">
        <v>141</v>
      </c>
      <c r="C173" s="6" t="s">
        <v>153</v>
      </c>
      <c r="D173" s="7">
        <v>0.81129999999999991</v>
      </c>
      <c r="E173" s="6" t="s">
        <v>6</v>
      </c>
      <c r="F173" s="6" t="s">
        <v>246</v>
      </c>
      <c r="G173" s="6" t="str">
        <f t="shared" si="6"/>
        <v>Control</v>
      </c>
      <c r="H173" s="6">
        <v>1</v>
      </c>
      <c r="I173" s="6" t="s">
        <v>556</v>
      </c>
      <c r="J173" s="6" t="s">
        <v>6</v>
      </c>
      <c r="K173" s="6" t="s">
        <v>557</v>
      </c>
      <c r="M173"/>
      <c r="N173"/>
      <c r="O173"/>
      <c r="P173"/>
      <c r="Q173"/>
      <c r="R173"/>
      <c r="S173"/>
      <c r="T173"/>
      <c r="U173"/>
      <c r="V173"/>
      <c r="W173"/>
      <c r="X173"/>
      <c r="Y173"/>
      <c r="Z173"/>
    </row>
    <row r="174" spans="1:26" s="9" customFormat="1" x14ac:dyDescent="0.25">
      <c r="A174" s="66">
        <v>1</v>
      </c>
      <c r="B174" s="6" t="s">
        <v>141</v>
      </c>
      <c r="C174" s="6" t="s">
        <v>154</v>
      </c>
      <c r="D174" s="7">
        <v>0.81129999999999991</v>
      </c>
      <c r="E174" s="6" t="s">
        <v>6</v>
      </c>
      <c r="F174" s="6" t="s">
        <v>246</v>
      </c>
      <c r="G174" s="6" t="str">
        <f t="shared" si="6"/>
        <v>Control</v>
      </c>
      <c r="H174" s="6">
        <v>1</v>
      </c>
      <c r="I174" s="6" t="s">
        <v>556</v>
      </c>
      <c r="J174" s="6" t="s">
        <v>6</v>
      </c>
      <c r="K174" s="6" t="s">
        <v>557</v>
      </c>
      <c r="M174"/>
      <c r="N174"/>
      <c r="O174"/>
      <c r="P174"/>
      <c r="Q174"/>
      <c r="R174"/>
      <c r="S174"/>
      <c r="T174"/>
      <c r="U174"/>
      <c r="V174"/>
      <c r="W174"/>
      <c r="X174"/>
      <c r="Y174"/>
      <c r="Z174"/>
    </row>
    <row r="175" spans="1:26" s="9" customFormat="1" x14ac:dyDescent="0.25">
      <c r="A175" s="66">
        <v>1</v>
      </c>
      <c r="B175" s="6" t="s">
        <v>141</v>
      </c>
      <c r="C175" s="6" t="s">
        <v>155</v>
      </c>
      <c r="D175" s="7">
        <v>0.81129999999999991</v>
      </c>
      <c r="E175" s="6" t="s">
        <v>6</v>
      </c>
      <c r="F175" s="6" t="s">
        <v>246</v>
      </c>
      <c r="G175" s="6" t="str">
        <f t="shared" si="6"/>
        <v>Control</v>
      </c>
      <c r="H175" s="6">
        <v>1</v>
      </c>
      <c r="I175" s="6" t="s">
        <v>556</v>
      </c>
      <c r="J175" s="6" t="s">
        <v>6</v>
      </c>
      <c r="K175" s="6" t="s">
        <v>557</v>
      </c>
      <c r="M175"/>
      <c r="N175"/>
      <c r="O175"/>
      <c r="P175"/>
      <c r="Q175"/>
      <c r="R175"/>
      <c r="S175"/>
      <c r="T175"/>
      <c r="U175"/>
      <c r="V175"/>
      <c r="W175"/>
      <c r="X175"/>
      <c r="Y175"/>
      <c r="Z175"/>
    </row>
    <row r="176" spans="1:26" s="9" customFormat="1" x14ac:dyDescent="0.25">
      <c r="A176" s="66">
        <v>1</v>
      </c>
      <c r="B176" s="6" t="s">
        <v>141</v>
      </c>
      <c r="C176" s="6" t="s">
        <v>156</v>
      </c>
      <c r="D176" s="7">
        <v>0.81129999999999991</v>
      </c>
      <c r="E176" s="6" t="s">
        <v>6</v>
      </c>
      <c r="F176" s="6" t="s">
        <v>246</v>
      </c>
      <c r="G176" s="6" t="str">
        <f t="shared" si="6"/>
        <v>Control</v>
      </c>
      <c r="H176" s="6">
        <v>1</v>
      </c>
      <c r="I176" s="6" t="s">
        <v>556</v>
      </c>
      <c r="J176" s="6" t="s">
        <v>6</v>
      </c>
      <c r="K176" s="6" t="s">
        <v>557</v>
      </c>
      <c r="M176"/>
      <c r="N176"/>
      <c r="O176"/>
      <c r="P176"/>
      <c r="Q176"/>
      <c r="R176"/>
      <c r="S176"/>
      <c r="T176"/>
      <c r="U176"/>
      <c r="V176"/>
      <c r="W176"/>
      <c r="X176"/>
      <c r="Y176"/>
      <c r="Z176"/>
    </row>
    <row r="177" spans="1:26" s="9" customFormat="1" x14ac:dyDescent="0.25">
      <c r="A177" s="66">
        <v>1</v>
      </c>
      <c r="B177" s="6" t="s">
        <v>141</v>
      </c>
      <c r="C177" s="6" t="s">
        <v>157</v>
      </c>
      <c r="D177" s="7">
        <v>0.81129999999999991</v>
      </c>
      <c r="E177" s="6" t="s">
        <v>6</v>
      </c>
      <c r="F177" s="6" t="s">
        <v>246</v>
      </c>
      <c r="G177" s="6" t="str">
        <f t="shared" si="6"/>
        <v>Control</v>
      </c>
      <c r="H177" s="6">
        <v>1</v>
      </c>
      <c r="I177" s="6" t="s">
        <v>556</v>
      </c>
      <c r="J177" s="6" t="s">
        <v>6</v>
      </c>
      <c r="K177" s="6" t="s">
        <v>557</v>
      </c>
      <c r="M177"/>
      <c r="N177"/>
      <c r="O177"/>
      <c r="P177"/>
      <c r="Q177"/>
      <c r="R177"/>
      <c r="S177"/>
      <c r="T177"/>
      <c r="U177"/>
      <c r="V177"/>
      <c r="W177"/>
      <c r="X177"/>
      <c r="Y177"/>
      <c r="Z177"/>
    </row>
    <row r="178" spans="1:26" s="9" customFormat="1" x14ac:dyDescent="0.25">
      <c r="A178" s="66">
        <v>1</v>
      </c>
      <c r="B178" s="6" t="s">
        <v>141</v>
      </c>
      <c r="C178" s="6" t="s">
        <v>157</v>
      </c>
      <c r="D178" s="7">
        <v>0.76400000000000001</v>
      </c>
      <c r="E178" s="6" t="s">
        <v>6</v>
      </c>
      <c r="F178" s="6" t="s">
        <v>246</v>
      </c>
      <c r="G178" s="6" t="str">
        <f t="shared" si="6"/>
        <v>Control</v>
      </c>
      <c r="H178" s="6">
        <v>1</v>
      </c>
      <c r="I178" s="6" t="s">
        <v>556</v>
      </c>
      <c r="J178" s="6" t="s">
        <v>6</v>
      </c>
      <c r="K178" s="6" t="s">
        <v>557</v>
      </c>
      <c r="M178"/>
      <c r="N178"/>
      <c r="O178"/>
      <c r="P178"/>
      <c r="Q178"/>
      <c r="R178"/>
      <c r="S178"/>
      <c r="T178"/>
      <c r="U178"/>
      <c r="V178"/>
      <c r="W178"/>
      <c r="X178"/>
      <c r="Y178"/>
      <c r="Z178"/>
    </row>
    <row r="179" spans="1:26" s="9" customFormat="1" x14ac:dyDescent="0.25">
      <c r="A179" s="66">
        <v>1</v>
      </c>
      <c r="B179" s="6" t="s">
        <v>141</v>
      </c>
      <c r="C179" s="6" t="s">
        <v>158</v>
      </c>
      <c r="D179" s="7">
        <v>0.81130000000000002</v>
      </c>
      <c r="E179" s="6" t="s">
        <v>6</v>
      </c>
      <c r="F179" s="6" t="s">
        <v>246</v>
      </c>
      <c r="G179" s="6" t="str">
        <f t="shared" si="6"/>
        <v>Control</v>
      </c>
      <c r="H179" s="6">
        <v>1</v>
      </c>
      <c r="I179" s="6" t="s">
        <v>556</v>
      </c>
      <c r="J179" s="6" t="s">
        <v>6</v>
      </c>
      <c r="K179" s="6" t="s">
        <v>557</v>
      </c>
      <c r="M179"/>
      <c r="N179"/>
      <c r="O179"/>
      <c r="P179"/>
      <c r="Q179"/>
      <c r="R179"/>
      <c r="S179"/>
      <c r="T179"/>
      <c r="U179"/>
      <c r="V179"/>
      <c r="W179"/>
      <c r="X179"/>
      <c r="Y179"/>
      <c r="Z179"/>
    </row>
    <row r="180" spans="1:26" s="9" customFormat="1" x14ac:dyDescent="0.25">
      <c r="A180" s="66">
        <v>1</v>
      </c>
      <c r="B180" s="6" t="s">
        <v>141</v>
      </c>
      <c r="C180" s="6" t="s">
        <v>159</v>
      </c>
      <c r="D180" s="7">
        <v>0.26800000000000002</v>
      </c>
      <c r="E180" s="6" t="s">
        <v>253</v>
      </c>
      <c r="F180" s="6" t="s">
        <v>286</v>
      </c>
      <c r="G180" s="6" t="str">
        <f t="shared" si="6"/>
        <v>Financiera</v>
      </c>
      <c r="H180" s="6">
        <v>1</v>
      </c>
      <c r="I180" s="6" t="s">
        <v>286</v>
      </c>
      <c r="J180" s="6" t="str">
        <f t="shared" ref="J180:J200" si="7">+IF(D180&lt;20%,"Financiera","Influencia Significativa")</f>
        <v>Influencia Significativa</v>
      </c>
      <c r="K180" s="6" t="str">
        <f t="shared" ref="K180:K200" si="8">+IF(E180&lt;20%,"Costo o Valor razonable","Metodo de Participación")</f>
        <v>Metodo de Participación</v>
      </c>
      <c r="M180"/>
      <c r="N180"/>
      <c r="O180"/>
      <c r="P180"/>
      <c r="Q180"/>
      <c r="R180"/>
      <c r="S180"/>
      <c r="T180"/>
      <c r="U180"/>
      <c r="V180"/>
      <c r="W180"/>
      <c r="X180"/>
      <c r="Y180"/>
      <c r="Z180"/>
    </row>
    <row r="181" spans="1:26" s="9" customFormat="1" x14ac:dyDescent="0.25">
      <c r="A181" s="66">
        <v>1</v>
      </c>
      <c r="B181" s="6" t="s">
        <v>141</v>
      </c>
      <c r="C181" s="6" t="s">
        <v>160</v>
      </c>
      <c r="D181" s="7">
        <v>0.49399999999999999</v>
      </c>
      <c r="E181" s="6" t="s">
        <v>253</v>
      </c>
      <c r="F181" s="6" t="s">
        <v>286</v>
      </c>
      <c r="G181" s="6" t="str">
        <f t="shared" si="6"/>
        <v>Financiera</v>
      </c>
      <c r="H181" s="6">
        <v>1</v>
      </c>
      <c r="I181" s="6" t="s">
        <v>286</v>
      </c>
      <c r="J181" s="6" t="str">
        <f t="shared" si="7"/>
        <v>Influencia Significativa</v>
      </c>
      <c r="K181" s="6" t="str">
        <f t="shared" si="8"/>
        <v>Metodo de Participación</v>
      </c>
      <c r="M181"/>
      <c r="N181"/>
      <c r="O181"/>
      <c r="P181"/>
      <c r="Q181"/>
      <c r="R181"/>
      <c r="S181"/>
      <c r="T181"/>
      <c r="U181"/>
      <c r="V181"/>
      <c r="W181"/>
      <c r="X181"/>
      <c r="Y181"/>
      <c r="Z181"/>
    </row>
    <row r="182" spans="1:26" s="9" customFormat="1" x14ac:dyDescent="0.25">
      <c r="A182" s="66">
        <v>1</v>
      </c>
      <c r="B182" s="6" t="s">
        <v>141</v>
      </c>
      <c r="C182" s="6" t="s">
        <v>161</v>
      </c>
      <c r="D182" s="7">
        <v>0.22600000000000001</v>
      </c>
      <c r="E182" s="6" t="s">
        <v>253</v>
      </c>
      <c r="F182" s="6" t="s">
        <v>286</v>
      </c>
      <c r="G182" s="6" t="str">
        <f t="shared" si="6"/>
        <v>Financiera</v>
      </c>
      <c r="H182" s="6">
        <v>1</v>
      </c>
      <c r="I182" s="6" t="s">
        <v>286</v>
      </c>
      <c r="J182" s="6" t="str">
        <f t="shared" si="7"/>
        <v>Influencia Significativa</v>
      </c>
      <c r="K182" s="6" t="str">
        <f t="shared" si="8"/>
        <v>Metodo de Participación</v>
      </c>
      <c r="M182"/>
      <c r="N182"/>
      <c r="O182"/>
      <c r="P182"/>
      <c r="Q182"/>
      <c r="R182"/>
      <c r="S182"/>
      <c r="T182"/>
      <c r="U182"/>
      <c r="V182"/>
      <c r="W182"/>
      <c r="X182"/>
      <c r="Y182"/>
      <c r="Z182"/>
    </row>
    <row r="183" spans="1:26" s="9" customFormat="1" x14ac:dyDescent="0.25">
      <c r="A183" s="66">
        <v>1</v>
      </c>
      <c r="B183" s="6" t="s">
        <v>141</v>
      </c>
      <c r="C183" s="6" t="s">
        <v>162</v>
      </c>
      <c r="D183" s="7">
        <v>0.1</v>
      </c>
      <c r="E183" s="6" t="s">
        <v>253</v>
      </c>
      <c r="F183" s="6" t="s">
        <v>286</v>
      </c>
      <c r="G183" s="6" t="str">
        <f t="shared" si="6"/>
        <v>Financiera</v>
      </c>
      <c r="H183" s="6">
        <v>1</v>
      </c>
      <c r="I183" s="6" t="s">
        <v>286</v>
      </c>
      <c r="J183" s="6" t="str">
        <f t="shared" si="7"/>
        <v>Financiera</v>
      </c>
      <c r="K183" s="6" t="str">
        <f t="shared" si="8"/>
        <v>Metodo de Participación</v>
      </c>
      <c r="M183"/>
      <c r="N183"/>
      <c r="O183"/>
      <c r="P183"/>
      <c r="Q183"/>
      <c r="R183"/>
      <c r="S183"/>
      <c r="T183"/>
      <c r="U183"/>
      <c r="V183"/>
      <c r="W183"/>
      <c r="X183"/>
      <c r="Y183"/>
      <c r="Z183"/>
    </row>
    <row r="184" spans="1:26" s="9" customFormat="1" x14ac:dyDescent="0.25">
      <c r="A184" s="66">
        <v>1</v>
      </c>
      <c r="B184" s="6" t="s">
        <v>141</v>
      </c>
      <c r="C184" s="6" t="s">
        <v>163</v>
      </c>
      <c r="D184" s="7">
        <v>0.34799999999999998</v>
      </c>
      <c r="E184" s="6" t="s">
        <v>253</v>
      </c>
      <c r="F184" s="6" t="s">
        <v>286</v>
      </c>
      <c r="G184" s="6" t="str">
        <f t="shared" si="6"/>
        <v>Financiera</v>
      </c>
      <c r="H184" s="6">
        <v>1</v>
      </c>
      <c r="I184" s="6" t="s">
        <v>286</v>
      </c>
      <c r="J184" s="6" t="str">
        <f t="shared" si="7"/>
        <v>Influencia Significativa</v>
      </c>
      <c r="K184" s="6" t="str">
        <f t="shared" si="8"/>
        <v>Metodo de Participación</v>
      </c>
      <c r="M184"/>
      <c r="N184"/>
      <c r="O184"/>
      <c r="P184"/>
      <c r="Q184"/>
      <c r="R184"/>
      <c r="S184"/>
      <c r="T184"/>
      <c r="U184"/>
      <c r="V184"/>
      <c r="W184"/>
      <c r="X184"/>
      <c r="Y184"/>
      <c r="Z184"/>
    </row>
    <row r="185" spans="1:26" s="9" customFormat="1" x14ac:dyDescent="0.25">
      <c r="A185" s="66">
        <v>1</v>
      </c>
      <c r="B185" s="6" t="s">
        <v>141</v>
      </c>
      <c r="C185" s="6" t="s">
        <v>164</v>
      </c>
      <c r="D185" s="7">
        <v>0.22600000000000001</v>
      </c>
      <c r="E185" s="6" t="s">
        <v>253</v>
      </c>
      <c r="F185" s="6" t="s">
        <v>286</v>
      </c>
      <c r="G185" s="6" t="str">
        <f t="shared" si="6"/>
        <v>Financiera</v>
      </c>
      <c r="H185" s="6">
        <v>1</v>
      </c>
      <c r="I185" s="6" t="s">
        <v>286</v>
      </c>
      <c r="J185" s="6" t="str">
        <f t="shared" si="7"/>
        <v>Influencia Significativa</v>
      </c>
      <c r="K185" s="6" t="str">
        <f t="shared" si="8"/>
        <v>Metodo de Participación</v>
      </c>
      <c r="M185"/>
      <c r="N185"/>
      <c r="O185"/>
      <c r="P185"/>
      <c r="Q185"/>
      <c r="R185"/>
      <c r="S185"/>
      <c r="T185"/>
      <c r="U185"/>
      <c r="V185"/>
      <c r="W185"/>
      <c r="X185"/>
      <c r="Y185"/>
      <c r="Z185"/>
    </row>
    <row r="186" spans="1:26" s="9" customFormat="1" x14ac:dyDescent="0.25">
      <c r="A186" s="66">
        <v>1</v>
      </c>
      <c r="B186" s="6" t="s">
        <v>141</v>
      </c>
      <c r="C186" s="6" t="s">
        <v>165</v>
      </c>
      <c r="D186" s="7">
        <v>0.35199999999999998</v>
      </c>
      <c r="E186" s="6" t="s">
        <v>253</v>
      </c>
      <c r="F186" s="6" t="s">
        <v>286</v>
      </c>
      <c r="G186" s="6" t="str">
        <f t="shared" si="6"/>
        <v>Financiera</v>
      </c>
      <c r="H186" s="6">
        <v>1</v>
      </c>
      <c r="I186" s="6" t="s">
        <v>286</v>
      </c>
      <c r="J186" s="6" t="str">
        <f t="shared" si="7"/>
        <v>Influencia Significativa</v>
      </c>
      <c r="K186" s="6" t="str">
        <f t="shared" si="8"/>
        <v>Metodo de Participación</v>
      </c>
      <c r="M186"/>
      <c r="N186"/>
      <c r="O186"/>
      <c r="P186"/>
      <c r="Q186"/>
      <c r="R186"/>
      <c r="S186"/>
      <c r="T186"/>
      <c r="U186"/>
      <c r="V186"/>
      <c r="W186"/>
      <c r="X186"/>
      <c r="Y186"/>
      <c r="Z186"/>
    </row>
    <row r="187" spans="1:26" s="9" customFormat="1" x14ac:dyDescent="0.25">
      <c r="A187" s="66">
        <v>1</v>
      </c>
      <c r="B187" s="6" t="s">
        <v>141</v>
      </c>
      <c r="C187" s="6" t="s">
        <v>166</v>
      </c>
      <c r="D187" s="7">
        <v>0.29100000000000004</v>
      </c>
      <c r="E187" s="6" t="s">
        <v>253</v>
      </c>
      <c r="F187" s="6" t="s">
        <v>286</v>
      </c>
      <c r="G187" s="6" t="str">
        <f t="shared" si="6"/>
        <v>Financiera</v>
      </c>
      <c r="H187" s="6">
        <v>1</v>
      </c>
      <c r="I187" s="6" t="s">
        <v>286</v>
      </c>
      <c r="J187" s="6" t="str">
        <f t="shared" si="7"/>
        <v>Influencia Significativa</v>
      </c>
      <c r="K187" s="6" t="str">
        <f t="shared" si="8"/>
        <v>Metodo de Participación</v>
      </c>
      <c r="M187"/>
      <c r="N187"/>
      <c r="O187"/>
      <c r="P187"/>
      <c r="Q187"/>
      <c r="R187"/>
      <c r="S187"/>
      <c r="T187"/>
      <c r="U187"/>
      <c r="V187"/>
      <c r="W187"/>
      <c r="X187"/>
      <c r="Y187"/>
      <c r="Z187"/>
    </row>
    <row r="188" spans="1:26" s="9" customFormat="1" x14ac:dyDescent="0.25">
      <c r="A188" s="66">
        <v>1</v>
      </c>
      <c r="B188" s="6" t="s">
        <v>141</v>
      </c>
      <c r="C188" s="6" t="s">
        <v>167</v>
      </c>
      <c r="D188" s="7">
        <v>4.9000000000000002E-2</v>
      </c>
      <c r="E188" s="6" t="s">
        <v>253</v>
      </c>
      <c r="F188" s="6" t="s">
        <v>286</v>
      </c>
      <c r="G188" s="6" t="str">
        <f t="shared" si="6"/>
        <v>Financiera</v>
      </c>
      <c r="H188" s="6">
        <v>1</v>
      </c>
      <c r="I188" s="6" t="s">
        <v>286</v>
      </c>
      <c r="J188" s="6" t="str">
        <f t="shared" si="7"/>
        <v>Financiera</v>
      </c>
      <c r="K188" s="6" t="str">
        <f t="shared" si="8"/>
        <v>Metodo de Participación</v>
      </c>
      <c r="M188"/>
      <c r="N188"/>
      <c r="O188"/>
      <c r="P188"/>
      <c r="Q188"/>
      <c r="R188"/>
      <c r="S188"/>
      <c r="T188"/>
      <c r="U188"/>
      <c r="V188"/>
      <c r="W188"/>
      <c r="X188"/>
      <c r="Y188"/>
      <c r="Z188"/>
    </row>
    <row r="189" spans="1:26" s="9" customFormat="1" x14ac:dyDescent="0.25">
      <c r="A189" s="66">
        <v>1</v>
      </c>
      <c r="B189" s="6" t="s">
        <v>141</v>
      </c>
      <c r="C189" s="6" t="s">
        <v>168</v>
      </c>
      <c r="D189" s="7">
        <v>0.3</v>
      </c>
      <c r="E189" s="6" t="s">
        <v>253</v>
      </c>
      <c r="F189" s="6" t="s">
        <v>286</v>
      </c>
      <c r="G189" s="6" t="str">
        <f t="shared" ref="G189:G220" si="9">IF(D189&gt;50%,"Control","Financiera")</f>
        <v>Financiera</v>
      </c>
      <c r="H189" s="6">
        <v>1</v>
      </c>
      <c r="I189" s="6" t="s">
        <v>286</v>
      </c>
      <c r="J189" s="6" t="str">
        <f t="shared" si="7"/>
        <v>Influencia Significativa</v>
      </c>
      <c r="K189" s="6" t="str">
        <f t="shared" si="8"/>
        <v>Metodo de Participación</v>
      </c>
      <c r="M189"/>
      <c r="N189"/>
      <c r="O189"/>
      <c r="P189"/>
      <c r="Q189"/>
      <c r="R189"/>
      <c r="S189"/>
      <c r="T189"/>
      <c r="U189"/>
      <c r="V189"/>
      <c r="W189"/>
      <c r="X189"/>
      <c r="Y189"/>
      <c r="Z189"/>
    </row>
    <row r="190" spans="1:26" s="9" customFormat="1" x14ac:dyDescent="0.25">
      <c r="A190" s="66">
        <v>1</v>
      </c>
      <c r="B190" s="6" t="s">
        <v>141</v>
      </c>
      <c r="C190" s="6" t="s">
        <v>169</v>
      </c>
      <c r="D190" s="7">
        <v>0.49</v>
      </c>
      <c r="E190" s="6" t="s">
        <v>253</v>
      </c>
      <c r="F190" s="6" t="s">
        <v>286</v>
      </c>
      <c r="G190" s="6" t="str">
        <f t="shared" si="9"/>
        <v>Financiera</v>
      </c>
      <c r="H190" s="6">
        <v>1</v>
      </c>
      <c r="I190" s="6" t="s">
        <v>286</v>
      </c>
      <c r="J190" s="6" t="str">
        <f t="shared" si="7"/>
        <v>Influencia Significativa</v>
      </c>
      <c r="K190" s="6" t="str">
        <f t="shared" si="8"/>
        <v>Metodo de Participación</v>
      </c>
      <c r="M190"/>
      <c r="N190"/>
      <c r="O190"/>
      <c r="P190"/>
      <c r="Q190"/>
      <c r="R190"/>
      <c r="S190"/>
      <c r="T190"/>
      <c r="U190"/>
      <c r="V190"/>
      <c r="W190"/>
      <c r="X190"/>
      <c r="Y190"/>
      <c r="Z190"/>
    </row>
    <row r="191" spans="1:26" s="9" customFormat="1" x14ac:dyDescent="0.25">
      <c r="A191" s="66">
        <v>1</v>
      </c>
      <c r="B191" s="6" t="s">
        <v>141</v>
      </c>
      <c r="C191" s="6" t="s">
        <v>170</v>
      </c>
      <c r="D191" s="7">
        <v>0.35</v>
      </c>
      <c r="E191" s="6" t="s">
        <v>253</v>
      </c>
      <c r="F191" s="6" t="s">
        <v>286</v>
      </c>
      <c r="G191" s="6" t="str">
        <f t="shared" si="9"/>
        <v>Financiera</v>
      </c>
      <c r="H191" s="6">
        <v>1</v>
      </c>
      <c r="I191" s="6" t="s">
        <v>286</v>
      </c>
      <c r="J191" s="6" t="str">
        <f t="shared" si="7"/>
        <v>Influencia Significativa</v>
      </c>
      <c r="K191" s="6" t="str">
        <f t="shared" si="8"/>
        <v>Metodo de Participación</v>
      </c>
      <c r="M191"/>
      <c r="N191"/>
      <c r="O191"/>
      <c r="P191"/>
      <c r="Q191"/>
      <c r="R191"/>
      <c r="S191"/>
      <c r="T191"/>
      <c r="U191"/>
      <c r="V191"/>
      <c r="W191"/>
      <c r="X191"/>
      <c r="Y191"/>
      <c r="Z191"/>
    </row>
    <row r="192" spans="1:26" s="9" customFormat="1" x14ac:dyDescent="0.25">
      <c r="A192" s="66">
        <v>1</v>
      </c>
      <c r="B192" s="6" t="s">
        <v>141</v>
      </c>
      <c r="C192" s="6" t="s">
        <v>171</v>
      </c>
      <c r="D192" s="7">
        <v>0.45500000000000002</v>
      </c>
      <c r="E192" s="6" t="s">
        <v>253</v>
      </c>
      <c r="F192" s="6" t="s">
        <v>286</v>
      </c>
      <c r="G192" s="6" t="str">
        <f t="shared" si="9"/>
        <v>Financiera</v>
      </c>
      <c r="H192" s="6">
        <v>1</v>
      </c>
      <c r="I192" s="6" t="s">
        <v>286</v>
      </c>
      <c r="J192" s="6" t="str">
        <f t="shared" si="7"/>
        <v>Influencia Significativa</v>
      </c>
      <c r="K192" s="6" t="str">
        <f t="shared" si="8"/>
        <v>Metodo de Participación</v>
      </c>
      <c r="M192"/>
      <c r="N192"/>
      <c r="O192"/>
      <c r="P192"/>
      <c r="Q192"/>
      <c r="R192"/>
      <c r="S192"/>
      <c r="T192"/>
      <c r="U192"/>
      <c r="V192"/>
      <c r="W192"/>
      <c r="X192"/>
      <c r="Y192"/>
      <c r="Z192"/>
    </row>
    <row r="193" spans="1:26" s="9" customFormat="1" x14ac:dyDescent="0.25">
      <c r="A193" s="66">
        <v>1</v>
      </c>
      <c r="B193" s="6" t="s">
        <v>141</v>
      </c>
      <c r="C193" s="6" t="s">
        <v>172</v>
      </c>
      <c r="D193" s="7">
        <v>0.41399999999999998</v>
      </c>
      <c r="E193" s="6" t="s">
        <v>253</v>
      </c>
      <c r="F193" s="6" t="s">
        <v>286</v>
      </c>
      <c r="G193" s="6" t="str">
        <f t="shared" si="9"/>
        <v>Financiera</v>
      </c>
      <c r="H193" s="6">
        <v>1</v>
      </c>
      <c r="I193" s="6" t="s">
        <v>286</v>
      </c>
      <c r="J193" s="6" t="str">
        <f t="shared" si="7"/>
        <v>Influencia Significativa</v>
      </c>
      <c r="K193" s="6" t="str">
        <f t="shared" si="8"/>
        <v>Metodo de Participación</v>
      </c>
      <c r="M193"/>
      <c r="N193"/>
      <c r="O193"/>
      <c r="P193"/>
      <c r="Q193"/>
      <c r="R193"/>
      <c r="S193"/>
      <c r="T193"/>
      <c r="U193"/>
      <c r="V193"/>
      <c r="W193"/>
      <c r="X193"/>
      <c r="Y193"/>
      <c r="Z193"/>
    </row>
    <row r="194" spans="1:26" s="9" customFormat="1" x14ac:dyDescent="0.25">
      <c r="A194" s="66">
        <v>1</v>
      </c>
      <c r="B194" s="6" t="s">
        <v>141</v>
      </c>
      <c r="C194" s="6" t="s">
        <v>173</v>
      </c>
      <c r="D194" s="7">
        <v>0.18600000000000003</v>
      </c>
      <c r="E194" s="6" t="s">
        <v>253</v>
      </c>
      <c r="F194" s="6" t="s">
        <v>286</v>
      </c>
      <c r="G194" s="6" t="str">
        <f t="shared" si="9"/>
        <v>Financiera</v>
      </c>
      <c r="H194" s="6">
        <v>1</v>
      </c>
      <c r="I194" s="6" t="s">
        <v>286</v>
      </c>
      <c r="J194" s="6" t="str">
        <f t="shared" si="7"/>
        <v>Financiera</v>
      </c>
      <c r="K194" s="6" t="str">
        <f t="shared" si="8"/>
        <v>Metodo de Participación</v>
      </c>
      <c r="M194"/>
      <c r="N194"/>
      <c r="O194"/>
      <c r="P194"/>
      <c r="Q194"/>
      <c r="R194"/>
      <c r="S194"/>
      <c r="T194"/>
      <c r="U194"/>
      <c r="V194"/>
      <c r="W194"/>
      <c r="X194"/>
      <c r="Y194"/>
      <c r="Z194"/>
    </row>
    <row r="195" spans="1:26" s="9" customFormat="1" x14ac:dyDescent="0.25">
      <c r="A195" s="66">
        <v>1</v>
      </c>
      <c r="B195" s="6" t="s">
        <v>141</v>
      </c>
      <c r="C195" s="6" t="s">
        <v>174</v>
      </c>
      <c r="D195" s="7">
        <v>0.22500000000000001</v>
      </c>
      <c r="E195" s="6" t="s">
        <v>253</v>
      </c>
      <c r="F195" s="6" t="s">
        <v>286</v>
      </c>
      <c r="G195" s="6" t="str">
        <f t="shared" si="9"/>
        <v>Financiera</v>
      </c>
      <c r="H195" s="6">
        <v>1</v>
      </c>
      <c r="I195" s="6" t="s">
        <v>286</v>
      </c>
      <c r="J195" s="6" t="str">
        <f t="shared" si="7"/>
        <v>Influencia Significativa</v>
      </c>
      <c r="K195" s="6" t="str">
        <f t="shared" si="8"/>
        <v>Metodo de Participación</v>
      </c>
      <c r="M195"/>
      <c r="N195"/>
      <c r="O195"/>
      <c r="P195"/>
      <c r="Q195"/>
      <c r="R195"/>
      <c r="S195"/>
      <c r="T195"/>
      <c r="U195"/>
      <c r="V195"/>
      <c r="W195"/>
      <c r="X195"/>
      <c r="Y195"/>
      <c r="Z195"/>
    </row>
    <row r="196" spans="1:26" s="9" customFormat="1" x14ac:dyDescent="0.25">
      <c r="A196" s="66">
        <v>1</v>
      </c>
      <c r="B196" s="6" t="s">
        <v>141</v>
      </c>
      <c r="C196" s="6" t="s">
        <v>175</v>
      </c>
      <c r="D196" s="7">
        <v>0.20399999999999999</v>
      </c>
      <c r="E196" s="6" t="s">
        <v>253</v>
      </c>
      <c r="F196" s="6" t="s">
        <v>286</v>
      </c>
      <c r="G196" s="6" t="str">
        <f t="shared" si="9"/>
        <v>Financiera</v>
      </c>
      <c r="H196" s="6">
        <v>1</v>
      </c>
      <c r="I196" s="6" t="s">
        <v>286</v>
      </c>
      <c r="J196" s="6" t="str">
        <f t="shared" si="7"/>
        <v>Influencia Significativa</v>
      </c>
      <c r="K196" s="6" t="str">
        <f t="shared" si="8"/>
        <v>Metodo de Participación</v>
      </c>
      <c r="M196"/>
      <c r="N196"/>
      <c r="O196"/>
      <c r="P196"/>
      <c r="Q196"/>
      <c r="R196"/>
      <c r="S196"/>
      <c r="T196"/>
      <c r="U196"/>
      <c r="V196"/>
      <c r="W196"/>
      <c r="X196"/>
      <c r="Y196"/>
      <c r="Z196"/>
    </row>
    <row r="197" spans="1:26" s="9" customFormat="1" x14ac:dyDescent="0.25">
      <c r="A197" s="66">
        <v>1</v>
      </c>
      <c r="B197" s="6" t="s">
        <v>141</v>
      </c>
      <c r="C197" s="6" t="s">
        <v>176</v>
      </c>
      <c r="D197" s="7">
        <v>0.1</v>
      </c>
      <c r="E197" s="6" t="s">
        <v>253</v>
      </c>
      <c r="F197" s="6" t="s">
        <v>286</v>
      </c>
      <c r="G197" s="6" t="str">
        <f t="shared" si="9"/>
        <v>Financiera</v>
      </c>
      <c r="H197" s="6">
        <v>1</v>
      </c>
      <c r="I197" s="6" t="s">
        <v>286</v>
      </c>
      <c r="J197" s="6" t="str">
        <f t="shared" si="7"/>
        <v>Financiera</v>
      </c>
      <c r="K197" s="6" t="str">
        <f t="shared" si="8"/>
        <v>Metodo de Participación</v>
      </c>
      <c r="M197"/>
      <c r="N197"/>
      <c r="O197"/>
      <c r="P197"/>
      <c r="Q197"/>
      <c r="R197"/>
      <c r="S197"/>
      <c r="T197"/>
      <c r="U197"/>
      <c r="V197"/>
      <c r="W197"/>
      <c r="X197"/>
      <c r="Y197"/>
      <c r="Z197"/>
    </row>
    <row r="198" spans="1:26" s="9" customFormat="1" x14ac:dyDescent="0.25">
      <c r="A198" s="66">
        <v>1</v>
      </c>
      <c r="B198" s="6" t="s">
        <v>141</v>
      </c>
      <c r="C198" s="6" t="s">
        <v>177</v>
      </c>
      <c r="D198" s="7">
        <v>4.9000000000000002E-2</v>
      </c>
      <c r="E198" s="6" t="s">
        <v>253</v>
      </c>
      <c r="F198" s="6" t="s">
        <v>286</v>
      </c>
      <c r="G198" s="6" t="str">
        <f t="shared" si="9"/>
        <v>Financiera</v>
      </c>
      <c r="H198" s="6">
        <v>1</v>
      </c>
      <c r="I198" s="6" t="s">
        <v>286</v>
      </c>
      <c r="J198" s="6" t="str">
        <f t="shared" si="7"/>
        <v>Financiera</v>
      </c>
      <c r="K198" s="6" t="str">
        <f t="shared" si="8"/>
        <v>Metodo de Participación</v>
      </c>
      <c r="M198"/>
      <c r="N198"/>
      <c r="O198"/>
      <c r="P198"/>
      <c r="Q198"/>
      <c r="R198"/>
      <c r="S198"/>
      <c r="T198"/>
      <c r="U198"/>
      <c r="V198"/>
      <c r="W198"/>
      <c r="X198"/>
      <c r="Y198"/>
      <c r="Z198"/>
    </row>
    <row r="199" spans="1:26" s="9" customFormat="1" x14ac:dyDescent="0.25">
      <c r="A199" s="66">
        <v>1</v>
      </c>
      <c r="B199" s="6" t="s">
        <v>141</v>
      </c>
      <c r="C199" s="6" t="s">
        <v>178</v>
      </c>
      <c r="D199" s="7">
        <v>1.1000000000000001E-2</v>
      </c>
      <c r="E199" s="6" t="s">
        <v>253</v>
      </c>
      <c r="F199" s="6" t="s">
        <v>286</v>
      </c>
      <c r="G199" s="6" t="str">
        <f t="shared" si="9"/>
        <v>Financiera</v>
      </c>
      <c r="H199" s="6">
        <v>1</v>
      </c>
      <c r="I199" s="6" t="s">
        <v>286</v>
      </c>
      <c r="J199" s="6" t="str">
        <f t="shared" si="7"/>
        <v>Financiera</v>
      </c>
      <c r="K199" s="6" t="str">
        <f t="shared" si="8"/>
        <v>Metodo de Participación</v>
      </c>
      <c r="M199"/>
      <c r="N199"/>
      <c r="O199"/>
      <c r="P199"/>
      <c r="Q199"/>
      <c r="R199"/>
      <c r="S199"/>
      <c r="T199"/>
      <c r="U199"/>
      <c r="V199"/>
      <c r="W199"/>
      <c r="X199"/>
      <c r="Y199"/>
      <c r="Z199"/>
    </row>
    <row r="200" spans="1:26" s="9" customFormat="1" x14ac:dyDescent="0.25">
      <c r="A200" s="66">
        <v>1</v>
      </c>
      <c r="B200" s="6" t="s">
        <v>141</v>
      </c>
      <c r="C200" s="6" t="s">
        <v>179</v>
      </c>
      <c r="D200" s="7">
        <v>0.15</v>
      </c>
      <c r="E200" s="6" t="s">
        <v>253</v>
      </c>
      <c r="F200" s="6" t="s">
        <v>286</v>
      </c>
      <c r="G200" s="6" t="str">
        <f t="shared" si="9"/>
        <v>Financiera</v>
      </c>
      <c r="H200" s="6">
        <v>1</v>
      </c>
      <c r="I200" s="6" t="s">
        <v>286</v>
      </c>
      <c r="J200" s="6" t="str">
        <f t="shared" si="7"/>
        <v>Financiera</v>
      </c>
      <c r="K200" s="6" t="str">
        <f t="shared" si="8"/>
        <v>Metodo de Participación</v>
      </c>
      <c r="M200"/>
      <c r="N200"/>
      <c r="O200"/>
      <c r="P200"/>
      <c r="Q200"/>
      <c r="R200"/>
      <c r="S200"/>
      <c r="T200"/>
      <c r="U200"/>
      <c r="V200"/>
      <c r="W200"/>
      <c r="X200"/>
      <c r="Y200"/>
      <c r="Z200"/>
    </row>
    <row r="201" spans="1:26" s="9" customFormat="1" x14ac:dyDescent="0.25">
      <c r="A201" s="66">
        <v>1</v>
      </c>
      <c r="B201" s="6" t="s">
        <v>182</v>
      </c>
      <c r="C201" s="6" t="s">
        <v>183</v>
      </c>
      <c r="D201" s="7">
        <v>1</v>
      </c>
      <c r="E201" s="6" t="s">
        <v>6</v>
      </c>
      <c r="F201" s="6" t="s">
        <v>246</v>
      </c>
      <c r="G201" s="6" t="str">
        <f t="shared" si="9"/>
        <v>Control</v>
      </c>
      <c r="H201" s="6">
        <v>1</v>
      </c>
      <c r="I201" s="6" t="s">
        <v>556</v>
      </c>
      <c r="J201" s="6" t="s">
        <v>6</v>
      </c>
      <c r="K201" s="6" t="s">
        <v>557</v>
      </c>
      <c r="M201"/>
      <c r="N201"/>
      <c r="O201"/>
      <c r="P201"/>
      <c r="Q201"/>
      <c r="R201"/>
      <c r="S201"/>
      <c r="T201"/>
      <c r="U201"/>
      <c r="V201"/>
      <c r="W201"/>
      <c r="X201"/>
      <c r="Y201"/>
      <c r="Z201"/>
    </row>
    <row r="202" spans="1:26" s="9" customFormat="1" x14ac:dyDescent="0.25">
      <c r="A202" s="66">
        <v>1</v>
      </c>
      <c r="B202" s="6" t="s">
        <v>182</v>
      </c>
      <c r="C202" s="6" t="s">
        <v>184</v>
      </c>
      <c r="D202" s="7">
        <v>1</v>
      </c>
      <c r="E202" s="6" t="s">
        <v>6</v>
      </c>
      <c r="F202" s="6" t="s">
        <v>246</v>
      </c>
      <c r="G202" s="6" t="str">
        <f t="shared" si="9"/>
        <v>Control</v>
      </c>
      <c r="H202" s="6">
        <v>1</v>
      </c>
      <c r="I202" s="6" t="s">
        <v>556</v>
      </c>
      <c r="J202" s="6" t="s">
        <v>6</v>
      </c>
      <c r="K202" s="6" t="s">
        <v>557</v>
      </c>
      <c r="M202"/>
      <c r="N202"/>
      <c r="O202"/>
      <c r="P202"/>
      <c r="Q202"/>
      <c r="R202"/>
      <c r="S202"/>
      <c r="T202"/>
      <c r="U202"/>
      <c r="V202"/>
      <c r="W202"/>
      <c r="X202"/>
      <c r="Y202"/>
      <c r="Z202"/>
    </row>
    <row r="203" spans="1:26" s="9" customFormat="1" x14ac:dyDescent="0.25">
      <c r="A203" s="66">
        <v>1</v>
      </c>
      <c r="B203" s="6" t="s">
        <v>182</v>
      </c>
      <c r="C203" s="6" t="s">
        <v>185</v>
      </c>
      <c r="D203" s="7">
        <v>1</v>
      </c>
      <c r="E203" s="6" t="s">
        <v>6</v>
      </c>
      <c r="F203" s="6" t="s">
        <v>246</v>
      </c>
      <c r="G203" s="6" t="str">
        <f t="shared" si="9"/>
        <v>Control</v>
      </c>
      <c r="H203" s="6">
        <v>1</v>
      </c>
      <c r="I203" s="6" t="s">
        <v>556</v>
      </c>
      <c r="J203" s="6" t="s">
        <v>6</v>
      </c>
      <c r="K203" s="6" t="s">
        <v>557</v>
      </c>
      <c r="M203"/>
      <c r="N203"/>
      <c r="O203"/>
      <c r="P203"/>
      <c r="Q203"/>
      <c r="R203"/>
      <c r="S203"/>
      <c r="T203"/>
      <c r="U203"/>
      <c r="V203"/>
      <c r="W203"/>
      <c r="X203"/>
      <c r="Y203"/>
      <c r="Z203"/>
    </row>
    <row r="204" spans="1:26" s="9" customFormat="1" x14ac:dyDescent="0.25">
      <c r="A204" s="66">
        <v>1</v>
      </c>
      <c r="B204" s="6" t="s">
        <v>182</v>
      </c>
      <c r="C204" s="6" t="s">
        <v>186</v>
      </c>
      <c r="D204" s="7">
        <v>1</v>
      </c>
      <c r="E204" s="6" t="s">
        <v>6</v>
      </c>
      <c r="F204" s="6" t="s">
        <v>246</v>
      </c>
      <c r="G204" s="6" t="str">
        <f t="shared" si="9"/>
        <v>Control</v>
      </c>
      <c r="H204" s="6">
        <v>1</v>
      </c>
      <c r="I204" s="6" t="s">
        <v>556</v>
      </c>
      <c r="J204" s="6" t="s">
        <v>6</v>
      </c>
      <c r="K204" s="6" t="s">
        <v>557</v>
      </c>
      <c r="M204"/>
      <c r="N204"/>
      <c r="O204"/>
      <c r="P204"/>
      <c r="Q204"/>
      <c r="R204"/>
      <c r="S204"/>
      <c r="T204"/>
      <c r="U204"/>
      <c r="V204"/>
      <c r="W204"/>
      <c r="X204"/>
      <c r="Y204"/>
      <c r="Z204"/>
    </row>
    <row r="205" spans="1:26" s="9" customFormat="1" x14ac:dyDescent="0.25">
      <c r="A205" s="66">
        <v>1</v>
      </c>
      <c r="B205" s="6" t="s">
        <v>182</v>
      </c>
      <c r="C205" s="6" t="s">
        <v>187</v>
      </c>
      <c r="D205" s="7">
        <v>1</v>
      </c>
      <c r="E205" s="6" t="s">
        <v>6</v>
      </c>
      <c r="F205" s="6" t="s">
        <v>246</v>
      </c>
      <c r="G205" s="6" t="str">
        <f t="shared" si="9"/>
        <v>Control</v>
      </c>
      <c r="H205" s="6">
        <v>1</v>
      </c>
      <c r="I205" s="6" t="s">
        <v>556</v>
      </c>
      <c r="J205" s="6" t="s">
        <v>6</v>
      </c>
      <c r="K205" s="6" t="s">
        <v>557</v>
      </c>
      <c r="M205"/>
      <c r="N205"/>
      <c r="O205"/>
      <c r="P205"/>
      <c r="Q205"/>
      <c r="R205"/>
      <c r="S205"/>
      <c r="T205"/>
      <c r="U205"/>
      <c r="V205"/>
      <c r="W205"/>
      <c r="X205"/>
      <c r="Y205"/>
      <c r="Z205"/>
    </row>
    <row r="206" spans="1:26" s="9" customFormat="1" x14ac:dyDescent="0.25">
      <c r="A206" s="66">
        <v>1</v>
      </c>
      <c r="B206" s="6" t="s">
        <v>182</v>
      </c>
      <c r="C206" s="6" t="s">
        <v>188</v>
      </c>
      <c r="D206" s="7">
        <v>0.65</v>
      </c>
      <c r="E206" s="6" t="s">
        <v>6</v>
      </c>
      <c r="F206" s="6" t="s">
        <v>246</v>
      </c>
      <c r="G206" s="6" t="str">
        <f t="shared" si="9"/>
        <v>Control</v>
      </c>
      <c r="H206" s="6">
        <v>1</v>
      </c>
      <c r="I206" s="6" t="s">
        <v>556</v>
      </c>
      <c r="J206" s="6" t="s">
        <v>6</v>
      </c>
      <c r="K206" s="6" t="s">
        <v>557</v>
      </c>
      <c r="M206"/>
      <c r="N206"/>
      <c r="O206"/>
      <c r="P206"/>
      <c r="Q206"/>
      <c r="R206"/>
      <c r="S206"/>
      <c r="T206"/>
      <c r="U206"/>
      <c r="V206"/>
      <c r="W206"/>
      <c r="X206"/>
      <c r="Y206"/>
      <c r="Z206"/>
    </row>
    <row r="207" spans="1:26" s="9" customFormat="1" x14ac:dyDescent="0.25">
      <c r="A207" s="66">
        <v>1</v>
      </c>
      <c r="B207" s="6" t="s">
        <v>182</v>
      </c>
      <c r="C207" s="6" t="s">
        <v>189</v>
      </c>
      <c r="D207" s="7">
        <v>1</v>
      </c>
      <c r="E207" s="6" t="s">
        <v>6</v>
      </c>
      <c r="F207" s="6" t="s">
        <v>246</v>
      </c>
      <c r="G207" s="6" t="str">
        <f t="shared" si="9"/>
        <v>Control</v>
      </c>
      <c r="H207" s="6">
        <v>1</v>
      </c>
      <c r="I207" s="6" t="s">
        <v>556</v>
      </c>
      <c r="J207" s="6" t="s">
        <v>6</v>
      </c>
      <c r="K207" s="6" t="s">
        <v>557</v>
      </c>
      <c r="M207"/>
      <c r="N207"/>
      <c r="O207"/>
      <c r="P207"/>
      <c r="Q207"/>
      <c r="R207"/>
      <c r="S207"/>
      <c r="T207"/>
      <c r="U207"/>
      <c r="V207"/>
      <c r="W207"/>
      <c r="X207"/>
      <c r="Y207"/>
      <c r="Z207"/>
    </row>
    <row r="208" spans="1:26" s="9" customFormat="1" x14ac:dyDescent="0.25">
      <c r="A208" s="66">
        <v>1</v>
      </c>
      <c r="B208" s="6" t="s">
        <v>182</v>
      </c>
      <c r="C208" s="6" t="s">
        <v>190</v>
      </c>
      <c r="D208" s="7">
        <v>0.91430000000000011</v>
      </c>
      <c r="E208" s="6" t="s">
        <v>6</v>
      </c>
      <c r="F208" s="6" t="s">
        <v>246</v>
      </c>
      <c r="G208" s="6" t="str">
        <f t="shared" si="9"/>
        <v>Control</v>
      </c>
      <c r="H208" s="6">
        <v>1</v>
      </c>
      <c r="I208" s="6" t="s">
        <v>556</v>
      </c>
      <c r="J208" s="6" t="s">
        <v>6</v>
      </c>
      <c r="K208" s="6" t="s">
        <v>557</v>
      </c>
      <c r="M208"/>
      <c r="N208"/>
      <c r="O208"/>
      <c r="P208"/>
      <c r="Q208"/>
      <c r="R208"/>
      <c r="S208"/>
      <c r="T208"/>
      <c r="U208"/>
      <c r="V208"/>
      <c r="W208"/>
      <c r="X208"/>
      <c r="Y208"/>
      <c r="Z208"/>
    </row>
    <row r="209" spans="1:26" s="9" customFormat="1" x14ac:dyDescent="0.25">
      <c r="A209" s="66">
        <v>1</v>
      </c>
      <c r="B209" s="6" t="s">
        <v>182</v>
      </c>
      <c r="C209" s="6" t="s">
        <v>191</v>
      </c>
      <c r="D209" s="7">
        <v>1</v>
      </c>
      <c r="E209" s="6" t="s">
        <v>6</v>
      </c>
      <c r="F209" s="6" t="s">
        <v>246</v>
      </c>
      <c r="G209" s="6" t="str">
        <f t="shared" si="9"/>
        <v>Control</v>
      </c>
      <c r="H209" s="6">
        <v>1</v>
      </c>
      <c r="I209" s="6" t="s">
        <v>556</v>
      </c>
      <c r="J209" s="6" t="s">
        <v>6</v>
      </c>
      <c r="K209" s="6" t="s">
        <v>557</v>
      </c>
      <c r="M209"/>
      <c r="N209"/>
      <c r="O209"/>
      <c r="P209"/>
      <c r="Q209"/>
      <c r="R209"/>
      <c r="S209"/>
      <c r="T209"/>
      <c r="U209"/>
      <c r="V209"/>
      <c r="W209"/>
      <c r="X209"/>
      <c r="Y209"/>
      <c r="Z209"/>
    </row>
    <row r="210" spans="1:26" s="9" customFormat="1" x14ac:dyDescent="0.25">
      <c r="A210" s="66">
        <v>1</v>
      </c>
      <c r="B210" s="6" t="s">
        <v>182</v>
      </c>
      <c r="C210" s="6" t="s">
        <v>192</v>
      </c>
      <c r="D210" s="7">
        <v>1</v>
      </c>
      <c r="E210" s="6" t="s">
        <v>6</v>
      </c>
      <c r="F210" s="6" t="s">
        <v>246</v>
      </c>
      <c r="G210" s="6" t="str">
        <f t="shared" si="9"/>
        <v>Control</v>
      </c>
      <c r="H210" s="6">
        <v>1</v>
      </c>
      <c r="I210" s="6" t="s">
        <v>556</v>
      </c>
      <c r="J210" s="6" t="s">
        <v>6</v>
      </c>
      <c r="K210" s="6" t="s">
        <v>557</v>
      </c>
      <c r="M210"/>
      <c r="N210"/>
      <c r="O210"/>
      <c r="P210"/>
      <c r="Q210"/>
      <c r="R210"/>
      <c r="S210"/>
      <c r="T210"/>
      <c r="U210"/>
      <c r="V210"/>
      <c r="W210"/>
      <c r="X210"/>
      <c r="Y210"/>
      <c r="Z210"/>
    </row>
    <row r="211" spans="1:26" s="9" customFormat="1" x14ac:dyDescent="0.25">
      <c r="A211" s="66">
        <v>1</v>
      </c>
      <c r="B211" s="6" t="s">
        <v>182</v>
      </c>
      <c r="C211" s="6" t="s">
        <v>193</v>
      </c>
      <c r="D211" s="7">
        <v>0.72650000000000003</v>
      </c>
      <c r="E211" s="6" t="s">
        <v>6</v>
      </c>
      <c r="F211" s="6" t="s">
        <v>246</v>
      </c>
      <c r="G211" s="6" t="str">
        <f t="shared" si="9"/>
        <v>Control</v>
      </c>
      <c r="H211" s="6">
        <v>1</v>
      </c>
      <c r="I211" s="6" t="s">
        <v>556</v>
      </c>
      <c r="J211" s="6" t="s">
        <v>6</v>
      </c>
      <c r="K211" s="6" t="s">
        <v>557</v>
      </c>
      <c r="M211"/>
      <c r="N211"/>
      <c r="O211"/>
      <c r="P211"/>
      <c r="Q211"/>
      <c r="R211"/>
      <c r="S211"/>
      <c r="T211"/>
      <c r="U211"/>
      <c r="V211"/>
      <c r="W211"/>
      <c r="X211"/>
      <c r="Y211"/>
      <c r="Z211"/>
    </row>
    <row r="212" spans="1:26" s="9" customFormat="1" x14ac:dyDescent="0.25">
      <c r="A212" s="66">
        <v>1</v>
      </c>
      <c r="B212" s="6" t="s">
        <v>182</v>
      </c>
      <c r="C212" s="6" t="s">
        <v>194</v>
      </c>
      <c r="D212" s="7">
        <v>1</v>
      </c>
      <c r="E212" s="6" t="s">
        <v>6</v>
      </c>
      <c r="F212" s="6" t="s">
        <v>246</v>
      </c>
      <c r="G212" s="6" t="str">
        <f t="shared" si="9"/>
        <v>Control</v>
      </c>
      <c r="H212" s="6">
        <v>1</v>
      </c>
      <c r="I212" s="6" t="s">
        <v>556</v>
      </c>
      <c r="J212" s="6" t="s">
        <v>6</v>
      </c>
      <c r="K212" s="6" t="s">
        <v>557</v>
      </c>
      <c r="M212"/>
      <c r="N212"/>
      <c r="O212"/>
      <c r="P212"/>
      <c r="Q212"/>
      <c r="R212"/>
      <c r="S212"/>
      <c r="T212"/>
      <c r="U212"/>
      <c r="V212"/>
      <c r="W212"/>
      <c r="X212"/>
      <c r="Y212"/>
      <c r="Z212"/>
    </row>
    <row r="213" spans="1:26" s="9" customFormat="1" x14ac:dyDescent="0.25">
      <c r="A213" s="66">
        <v>1</v>
      </c>
      <c r="B213" s="6" t="s">
        <v>182</v>
      </c>
      <c r="C213" s="6" t="s">
        <v>195</v>
      </c>
      <c r="D213" s="7">
        <v>1</v>
      </c>
      <c r="E213" s="6" t="s">
        <v>6</v>
      </c>
      <c r="F213" s="6" t="s">
        <v>246</v>
      </c>
      <c r="G213" s="6" t="str">
        <f t="shared" si="9"/>
        <v>Control</v>
      </c>
      <c r="H213" s="6">
        <v>1</v>
      </c>
      <c r="I213" s="6" t="s">
        <v>556</v>
      </c>
      <c r="J213" s="6" t="s">
        <v>6</v>
      </c>
      <c r="K213" s="6" t="s">
        <v>557</v>
      </c>
      <c r="M213"/>
      <c r="N213"/>
      <c r="O213"/>
      <c r="P213"/>
      <c r="Q213"/>
      <c r="R213"/>
      <c r="S213"/>
      <c r="T213"/>
      <c r="U213"/>
      <c r="V213"/>
      <c r="W213"/>
      <c r="X213"/>
      <c r="Y213"/>
      <c r="Z213"/>
    </row>
    <row r="214" spans="1:26" s="9" customFormat="1" x14ac:dyDescent="0.25">
      <c r="A214" s="66">
        <v>1</v>
      </c>
      <c r="B214" s="6" t="s">
        <v>182</v>
      </c>
      <c r="C214" s="6" t="s">
        <v>196</v>
      </c>
      <c r="D214" s="7">
        <v>1</v>
      </c>
      <c r="E214" s="6" t="s">
        <v>6</v>
      </c>
      <c r="F214" s="6" t="s">
        <v>246</v>
      </c>
      <c r="G214" s="6" t="str">
        <f t="shared" si="9"/>
        <v>Control</v>
      </c>
      <c r="H214" s="6">
        <v>1</v>
      </c>
      <c r="I214" s="6" t="s">
        <v>556</v>
      </c>
      <c r="J214" s="6" t="s">
        <v>6</v>
      </c>
      <c r="K214" s="6" t="s">
        <v>557</v>
      </c>
      <c r="M214"/>
      <c r="N214"/>
      <c r="O214"/>
      <c r="P214"/>
      <c r="Q214"/>
      <c r="R214"/>
      <c r="S214"/>
      <c r="T214"/>
      <c r="U214"/>
      <c r="V214"/>
      <c r="W214"/>
      <c r="X214"/>
      <c r="Y214"/>
      <c r="Z214"/>
    </row>
    <row r="215" spans="1:26" s="9" customFormat="1" x14ac:dyDescent="0.25">
      <c r="A215" s="66">
        <v>1</v>
      </c>
      <c r="B215" s="6" t="s">
        <v>182</v>
      </c>
      <c r="C215" s="6" t="s">
        <v>197</v>
      </c>
      <c r="D215" s="7">
        <v>0.73</v>
      </c>
      <c r="E215" s="6" t="s">
        <v>6</v>
      </c>
      <c r="F215" s="6" t="s">
        <v>246</v>
      </c>
      <c r="G215" s="6" t="str">
        <f t="shared" si="9"/>
        <v>Control</v>
      </c>
      <c r="H215" s="6">
        <v>1</v>
      </c>
      <c r="I215" s="6" t="s">
        <v>556</v>
      </c>
      <c r="J215" s="6" t="s">
        <v>6</v>
      </c>
      <c r="K215" s="6" t="s">
        <v>557</v>
      </c>
      <c r="M215"/>
      <c r="N215"/>
      <c r="O215"/>
      <c r="P215"/>
      <c r="Q215"/>
      <c r="R215"/>
      <c r="S215"/>
      <c r="T215"/>
      <c r="U215"/>
      <c r="V215"/>
      <c r="W215"/>
      <c r="X215"/>
      <c r="Y215"/>
      <c r="Z215"/>
    </row>
    <row r="216" spans="1:26" s="9" customFormat="1" x14ac:dyDescent="0.25">
      <c r="A216" s="66">
        <v>1</v>
      </c>
      <c r="B216" s="6" t="s">
        <v>182</v>
      </c>
      <c r="C216" s="6" t="s">
        <v>198</v>
      </c>
      <c r="D216" s="7">
        <v>0.55969999999999998</v>
      </c>
      <c r="E216" s="6" t="s">
        <v>6</v>
      </c>
      <c r="F216" s="6" t="s">
        <v>246</v>
      </c>
      <c r="G216" s="6" t="str">
        <f t="shared" si="9"/>
        <v>Control</v>
      </c>
      <c r="H216" s="6">
        <v>1</v>
      </c>
      <c r="I216" s="6" t="s">
        <v>556</v>
      </c>
      <c r="J216" s="6" t="s">
        <v>6</v>
      </c>
      <c r="K216" s="6" t="s">
        <v>557</v>
      </c>
      <c r="M216"/>
      <c r="N216"/>
      <c r="O216"/>
      <c r="P216"/>
      <c r="Q216"/>
      <c r="R216"/>
      <c r="S216"/>
      <c r="T216"/>
      <c r="U216"/>
      <c r="V216"/>
      <c r="W216"/>
      <c r="X216"/>
      <c r="Y216"/>
      <c r="Z216"/>
    </row>
    <row r="217" spans="1:26" s="9" customFormat="1" x14ac:dyDescent="0.25">
      <c r="A217" s="66">
        <v>1</v>
      </c>
      <c r="B217" s="6" t="s">
        <v>182</v>
      </c>
      <c r="C217" s="6" t="s">
        <v>199</v>
      </c>
      <c r="D217" s="7">
        <v>1</v>
      </c>
      <c r="E217" s="6" t="s">
        <v>6</v>
      </c>
      <c r="F217" s="6" t="s">
        <v>246</v>
      </c>
      <c r="G217" s="6" t="str">
        <f t="shared" si="9"/>
        <v>Control</v>
      </c>
      <c r="H217" s="6">
        <v>1</v>
      </c>
      <c r="I217" s="6" t="s">
        <v>556</v>
      </c>
      <c r="J217" s="6" t="s">
        <v>6</v>
      </c>
      <c r="K217" s="6" t="s">
        <v>557</v>
      </c>
      <c r="M217"/>
      <c r="N217"/>
      <c r="O217"/>
      <c r="P217"/>
      <c r="Q217"/>
      <c r="R217"/>
      <c r="S217"/>
      <c r="T217"/>
      <c r="U217"/>
      <c r="V217"/>
      <c r="W217"/>
      <c r="X217"/>
      <c r="Y217"/>
      <c r="Z217"/>
    </row>
    <row r="218" spans="1:26" s="9" customFormat="1" x14ac:dyDescent="0.25">
      <c r="A218" s="66">
        <v>1</v>
      </c>
      <c r="B218" s="6" t="s">
        <v>182</v>
      </c>
      <c r="C218" s="6" t="s">
        <v>200</v>
      </c>
      <c r="D218" s="7">
        <v>0.51</v>
      </c>
      <c r="E218" s="6" t="s">
        <v>6</v>
      </c>
      <c r="F218" s="6" t="s">
        <v>246</v>
      </c>
      <c r="G218" s="6" t="str">
        <f t="shared" si="9"/>
        <v>Control</v>
      </c>
      <c r="H218" s="6">
        <v>1</v>
      </c>
      <c r="I218" s="6" t="s">
        <v>556</v>
      </c>
      <c r="J218" s="6" t="s">
        <v>6</v>
      </c>
      <c r="K218" s="6" t="s">
        <v>557</v>
      </c>
      <c r="M218"/>
      <c r="N218"/>
      <c r="O218"/>
      <c r="P218"/>
      <c r="Q218"/>
      <c r="R218"/>
      <c r="S218"/>
      <c r="T218"/>
      <c r="U218"/>
      <c r="V218"/>
      <c r="W218"/>
      <c r="X218"/>
      <c r="Y218"/>
      <c r="Z218"/>
    </row>
    <row r="219" spans="1:26" s="9" customFormat="1" x14ac:dyDescent="0.25">
      <c r="A219" s="66">
        <v>1</v>
      </c>
      <c r="B219" s="6" t="s">
        <v>182</v>
      </c>
      <c r="C219" s="6" t="s">
        <v>201</v>
      </c>
      <c r="D219" s="7">
        <v>1</v>
      </c>
      <c r="E219" s="6" t="s">
        <v>6</v>
      </c>
      <c r="F219" s="6" t="s">
        <v>246</v>
      </c>
      <c r="G219" s="6" t="str">
        <f t="shared" si="9"/>
        <v>Control</v>
      </c>
      <c r="H219" s="6">
        <v>1</v>
      </c>
      <c r="I219" s="6" t="s">
        <v>556</v>
      </c>
      <c r="J219" s="6" t="s">
        <v>6</v>
      </c>
      <c r="K219" s="6" t="s">
        <v>557</v>
      </c>
      <c r="M219"/>
      <c r="N219"/>
      <c r="O219"/>
      <c r="P219"/>
      <c r="Q219"/>
      <c r="R219"/>
      <c r="S219"/>
      <c r="T219"/>
      <c r="U219"/>
      <c r="V219"/>
      <c r="W219"/>
      <c r="X219"/>
      <c r="Y219"/>
      <c r="Z219"/>
    </row>
    <row r="220" spans="1:26" s="9" customFormat="1" x14ac:dyDescent="0.25">
      <c r="A220" s="66">
        <v>1</v>
      </c>
      <c r="B220" s="6" t="s">
        <v>182</v>
      </c>
      <c r="C220" s="6" t="s">
        <v>202</v>
      </c>
      <c r="D220" s="7">
        <v>1</v>
      </c>
      <c r="E220" s="6" t="s">
        <v>6</v>
      </c>
      <c r="F220" s="6" t="s">
        <v>246</v>
      </c>
      <c r="G220" s="6" t="str">
        <f t="shared" si="9"/>
        <v>Control</v>
      </c>
      <c r="H220" s="6">
        <v>1</v>
      </c>
      <c r="I220" s="6" t="s">
        <v>556</v>
      </c>
      <c r="J220" s="6" t="s">
        <v>6</v>
      </c>
      <c r="K220" s="6" t="s">
        <v>557</v>
      </c>
      <c r="M220"/>
      <c r="N220"/>
      <c r="O220"/>
      <c r="P220"/>
      <c r="Q220"/>
      <c r="R220"/>
      <c r="S220"/>
      <c r="T220"/>
      <c r="U220"/>
      <c r="V220"/>
      <c r="W220"/>
      <c r="X220"/>
      <c r="Y220"/>
      <c r="Z220"/>
    </row>
    <row r="221" spans="1:26" s="9" customFormat="1" x14ac:dyDescent="0.25">
      <c r="A221" s="66">
        <v>1</v>
      </c>
      <c r="B221" s="6" t="s">
        <v>182</v>
      </c>
      <c r="C221" s="6" t="s">
        <v>203</v>
      </c>
      <c r="D221" s="7">
        <v>0.1</v>
      </c>
      <c r="E221" s="6" t="s">
        <v>253</v>
      </c>
      <c r="F221" s="6" t="s">
        <v>286</v>
      </c>
      <c r="G221" s="6" t="str">
        <f t="shared" ref="G221:G241" si="10">IF(D221&gt;50%,"Control","Financiera")</f>
        <v>Financiera</v>
      </c>
      <c r="H221" s="6">
        <v>1</v>
      </c>
      <c r="I221" s="6" t="s">
        <v>286</v>
      </c>
      <c r="J221" s="6" t="s">
        <v>253</v>
      </c>
      <c r="K221" s="6" t="s">
        <v>559</v>
      </c>
      <c r="M221"/>
      <c r="N221"/>
      <c r="O221"/>
      <c r="P221"/>
      <c r="Q221"/>
      <c r="R221"/>
      <c r="S221"/>
      <c r="T221"/>
      <c r="U221"/>
      <c r="V221"/>
      <c r="W221"/>
      <c r="X221"/>
      <c r="Y221"/>
      <c r="Z221"/>
    </row>
    <row r="222" spans="1:26" s="9" customFormat="1" x14ac:dyDescent="0.25">
      <c r="A222" s="66">
        <v>1</v>
      </c>
      <c r="B222" s="6" t="s">
        <v>182</v>
      </c>
      <c r="C222" s="6" t="s">
        <v>204</v>
      </c>
      <c r="D222" s="7">
        <v>0.01</v>
      </c>
      <c r="E222" s="6" t="s">
        <v>253</v>
      </c>
      <c r="F222" s="6" t="s">
        <v>286</v>
      </c>
      <c r="G222" s="6" t="str">
        <f t="shared" si="10"/>
        <v>Financiera</v>
      </c>
      <c r="H222" s="6">
        <v>1</v>
      </c>
      <c r="I222" s="6" t="s">
        <v>286</v>
      </c>
      <c r="J222" s="6" t="s">
        <v>253</v>
      </c>
      <c r="K222" s="6" t="s">
        <v>559</v>
      </c>
      <c r="M222"/>
      <c r="N222"/>
      <c r="O222"/>
      <c r="P222"/>
      <c r="Q222"/>
      <c r="R222"/>
      <c r="S222"/>
      <c r="T222"/>
      <c r="U222"/>
      <c r="V222"/>
      <c r="W222"/>
      <c r="X222"/>
      <c r="Y222"/>
      <c r="Z222"/>
    </row>
    <row r="223" spans="1:26" s="9" customFormat="1" x14ac:dyDescent="0.25">
      <c r="A223" s="66">
        <v>1</v>
      </c>
      <c r="B223" s="6" t="s">
        <v>182</v>
      </c>
      <c r="C223" s="6" t="s">
        <v>205</v>
      </c>
      <c r="D223" s="7">
        <v>0.5</v>
      </c>
      <c r="E223" s="6" t="s">
        <v>253</v>
      </c>
      <c r="F223" s="6" t="s">
        <v>286</v>
      </c>
      <c r="G223" s="6" t="str">
        <f t="shared" si="10"/>
        <v>Financiera</v>
      </c>
      <c r="H223" s="6">
        <v>1</v>
      </c>
      <c r="I223" s="6" t="s">
        <v>286</v>
      </c>
      <c r="J223" s="6" t="s">
        <v>8</v>
      </c>
      <c r="K223" s="6" t="s">
        <v>558</v>
      </c>
      <c r="M223"/>
      <c r="N223"/>
      <c r="O223"/>
      <c r="P223"/>
      <c r="Q223"/>
      <c r="R223"/>
      <c r="S223"/>
      <c r="T223"/>
      <c r="U223"/>
      <c r="V223"/>
      <c r="W223"/>
      <c r="X223"/>
      <c r="Y223"/>
      <c r="Z223"/>
    </row>
    <row r="224" spans="1:26" s="9" customFormat="1" x14ac:dyDescent="0.25">
      <c r="A224" s="66">
        <v>1</v>
      </c>
      <c r="B224" s="6" t="s">
        <v>182</v>
      </c>
      <c r="C224" s="6" t="s">
        <v>206</v>
      </c>
      <c r="D224" s="7">
        <v>1</v>
      </c>
      <c r="E224" s="6" t="s">
        <v>253</v>
      </c>
      <c r="F224" s="6" t="s">
        <v>286</v>
      </c>
      <c r="G224" s="6" t="str">
        <f t="shared" si="10"/>
        <v>Control</v>
      </c>
      <c r="H224" s="6">
        <v>1</v>
      </c>
      <c r="I224" s="6" t="s">
        <v>556</v>
      </c>
      <c r="J224" s="6" t="s">
        <v>6</v>
      </c>
      <c r="K224" s="6" t="s">
        <v>557</v>
      </c>
      <c r="M224"/>
      <c r="N224"/>
      <c r="O224"/>
      <c r="P224"/>
      <c r="Q224"/>
      <c r="R224"/>
      <c r="S224"/>
      <c r="T224"/>
      <c r="U224"/>
      <c r="V224"/>
      <c r="W224"/>
      <c r="X224"/>
      <c r="Y224"/>
      <c r="Z224"/>
    </row>
    <row r="225" spans="1:26" s="9" customFormat="1" x14ac:dyDescent="0.25">
      <c r="A225" s="66">
        <v>1</v>
      </c>
      <c r="B225" s="6" t="s">
        <v>182</v>
      </c>
      <c r="C225" s="6" t="s">
        <v>207</v>
      </c>
      <c r="D225" s="7">
        <v>1</v>
      </c>
      <c r="E225" s="6" t="s">
        <v>253</v>
      </c>
      <c r="F225" s="6" t="s">
        <v>286</v>
      </c>
      <c r="G225" s="6" t="str">
        <f t="shared" si="10"/>
        <v>Control</v>
      </c>
      <c r="H225" s="6">
        <v>1</v>
      </c>
      <c r="I225" s="6" t="s">
        <v>556</v>
      </c>
      <c r="J225" s="6" t="s">
        <v>6</v>
      </c>
      <c r="K225" s="6" t="s">
        <v>557</v>
      </c>
      <c r="M225"/>
      <c r="N225"/>
      <c r="O225"/>
      <c r="P225"/>
      <c r="Q225"/>
      <c r="R225"/>
      <c r="S225"/>
      <c r="T225"/>
      <c r="U225"/>
      <c r="V225"/>
      <c r="W225"/>
      <c r="X225"/>
      <c r="Y225"/>
      <c r="Z225"/>
    </row>
    <row r="226" spans="1:26" s="9" customFormat="1" x14ac:dyDescent="0.25">
      <c r="A226" s="66">
        <v>1</v>
      </c>
      <c r="B226" s="6" t="s">
        <v>182</v>
      </c>
      <c r="C226" s="6" t="s">
        <v>208</v>
      </c>
      <c r="D226" s="7">
        <v>6.8699999999999997E-2</v>
      </c>
      <c r="E226" s="6" t="s">
        <v>253</v>
      </c>
      <c r="F226" s="6" t="s">
        <v>286</v>
      </c>
      <c r="G226" s="6" t="str">
        <f t="shared" si="10"/>
        <v>Financiera</v>
      </c>
      <c r="H226" s="6">
        <v>1</v>
      </c>
      <c r="I226" s="6" t="s">
        <v>286</v>
      </c>
      <c r="J226" s="6" t="s">
        <v>253</v>
      </c>
      <c r="K226" s="6" t="s">
        <v>559</v>
      </c>
      <c r="M226"/>
      <c r="N226"/>
      <c r="O226"/>
      <c r="P226"/>
      <c r="Q226"/>
      <c r="R226"/>
      <c r="S226"/>
      <c r="T226"/>
      <c r="U226"/>
      <c r="V226"/>
      <c r="W226"/>
      <c r="X226"/>
      <c r="Y226"/>
      <c r="Z226"/>
    </row>
    <row r="227" spans="1:26" s="9" customFormat="1" x14ac:dyDescent="0.25">
      <c r="A227" s="66">
        <v>1</v>
      </c>
      <c r="B227" s="6" t="s">
        <v>182</v>
      </c>
      <c r="C227" s="6" t="s">
        <v>209</v>
      </c>
      <c r="D227" s="7">
        <v>5.3199999999999997E-2</v>
      </c>
      <c r="E227" s="6" t="s">
        <v>253</v>
      </c>
      <c r="F227" s="6" t="s">
        <v>286</v>
      </c>
      <c r="G227" s="6" t="str">
        <f t="shared" si="10"/>
        <v>Financiera</v>
      </c>
      <c r="H227" s="6">
        <v>1</v>
      </c>
      <c r="I227" s="6" t="s">
        <v>286</v>
      </c>
      <c r="J227" s="6" t="s">
        <v>253</v>
      </c>
      <c r="K227" s="6" t="s">
        <v>559</v>
      </c>
      <c r="M227"/>
      <c r="N227"/>
      <c r="O227"/>
      <c r="P227"/>
      <c r="Q227"/>
      <c r="R227"/>
      <c r="S227"/>
      <c r="T227"/>
      <c r="U227"/>
      <c r="V227"/>
      <c r="W227"/>
      <c r="X227"/>
      <c r="Y227"/>
      <c r="Z227"/>
    </row>
    <row r="228" spans="1:26" s="9" customFormat="1" x14ac:dyDescent="0.25">
      <c r="A228" s="66">
        <v>1</v>
      </c>
      <c r="B228" s="6" t="s">
        <v>182</v>
      </c>
      <c r="C228" s="6" t="s">
        <v>210</v>
      </c>
      <c r="D228" s="7">
        <v>9.5199999999999993E-2</v>
      </c>
      <c r="E228" s="6" t="s">
        <v>253</v>
      </c>
      <c r="F228" s="6" t="s">
        <v>286</v>
      </c>
      <c r="G228" s="6" t="str">
        <f t="shared" si="10"/>
        <v>Financiera</v>
      </c>
      <c r="H228" s="6">
        <v>1</v>
      </c>
      <c r="I228" s="6" t="s">
        <v>286</v>
      </c>
      <c r="J228" s="6" t="s">
        <v>253</v>
      </c>
      <c r="K228" s="6" t="s">
        <v>559</v>
      </c>
      <c r="M228"/>
      <c r="N228"/>
      <c r="O228"/>
      <c r="P228"/>
      <c r="Q228"/>
      <c r="R228"/>
      <c r="S228"/>
      <c r="T228"/>
      <c r="U228"/>
      <c r="V228"/>
      <c r="W228"/>
      <c r="X228"/>
      <c r="Y228"/>
      <c r="Z228"/>
    </row>
    <row r="229" spans="1:26" s="9" customFormat="1" x14ac:dyDescent="0.25">
      <c r="A229" s="66">
        <v>1</v>
      </c>
      <c r="B229" s="6" t="s">
        <v>230</v>
      </c>
      <c r="C229" s="6" t="s">
        <v>231</v>
      </c>
      <c r="D229" s="7">
        <v>1</v>
      </c>
      <c r="E229" s="6" t="s">
        <v>6</v>
      </c>
      <c r="F229" s="6" t="s">
        <v>246</v>
      </c>
      <c r="G229" s="6" t="str">
        <f t="shared" si="10"/>
        <v>Control</v>
      </c>
      <c r="H229" s="6">
        <v>1</v>
      </c>
      <c r="I229" s="6" t="s">
        <v>556</v>
      </c>
      <c r="J229" s="6" t="s">
        <v>6</v>
      </c>
      <c r="K229" s="6" t="s">
        <v>557</v>
      </c>
      <c r="M229"/>
      <c r="N229"/>
      <c r="O229"/>
      <c r="P229"/>
      <c r="Q229"/>
      <c r="R229"/>
      <c r="S229"/>
      <c r="T229"/>
      <c r="U229"/>
      <c r="V229"/>
      <c r="W229"/>
      <c r="X229"/>
      <c r="Y229"/>
      <c r="Z229"/>
    </row>
    <row r="230" spans="1:26" s="9" customFormat="1" x14ac:dyDescent="0.25">
      <c r="A230" s="66">
        <v>1</v>
      </c>
      <c r="B230" s="6" t="s">
        <v>230</v>
      </c>
      <c r="C230" s="6" t="s">
        <v>232</v>
      </c>
      <c r="D230" s="7">
        <v>1</v>
      </c>
      <c r="E230" s="6" t="s">
        <v>6</v>
      </c>
      <c r="F230" s="6" t="s">
        <v>246</v>
      </c>
      <c r="G230" s="6" t="str">
        <f t="shared" si="10"/>
        <v>Control</v>
      </c>
      <c r="H230" s="6">
        <v>1</v>
      </c>
      <c r="I230" s="6" t="s">
        <v>556</v>
      </c>
      <c r="J230" s="6" t="s">
        <v>6</v>
      </c>
      <c r="K230" s="6" t="s">
        <v>557</v>
      </c>
      <c r="M230"/>
      <c r="N230"/>
      <c r="O230"/>
      <c r="P230"/>
      <c r="Q230"/>
      <c r="R230"/>
      <c r="S230"/>
      <c r="T230"/>
      <c r="U230"/>
      <c r="V230"/>
      <c r="W230"/>
      <c r="X230"/>
      <c r="Y230"/>
      <c r="Z230"/>
    </row>
    <row r="231" spans="1:26" s="9" customFormat="1" x14ac:dyDescent="0.25">
      <c r="A231" s="66">
        <v>1</v>
      </c>
      <c r="B231" s="6" t="s">
        <v>230</v>
      </c>
      <c r="C231" s="6" t="s">
        <v>233</v>
      </c>
      <c r="D231" s="7">
        <v>0.98629999999999995</v>
      </c>
      <c r="E231" s="6" t="s">
        <v>6</v>
      </c>
      <c r="F231" s="6" t="s">
        <v>246</v>
      </c>
      <c r="G231" s="6" t="str">
        <f t="shared" si="10"/>
        <v>Control</v>
      </c>
      <c r="H231" s="6">
        <v>1</v>
      </c>
      <c r="I231" s="6" t="s">
        <v>556</v>
      </c>
      <c r="J231" s="6" t="s">
        <v>6</v>
      </c>
      <c r="K231" s="6" t="s">
        <v>557</v>
      </c>
      <c r="M231"/>
      <c r="N231"/>
      <c r="O231"/>
      <c r="P231"/>
      <c r="Q231"/>
      <c r="R231"/>
      <c r="S231"/>
      <c r="T231"/>
      <c r="U231"/>
      <c r="V231"/>
      <c r="W231"/>
      <c r="X231"/>
      <c r="Y231"/>
      <c r="Z231"/>
    </row>
    <row r="232" spans="1:26" s="9" customFormat="1" x14ac:dyDescent="0.25">
      <c r="A232" s="66">
        <v>1</v>
      </c>
      <c r="B232" s="6" t="s">
        <v>230</v>
      </c>
      <c r="C232" s="6" t="s">
        <v>234</v>
      </c>
      <c r="D232" s="7">
        <v>1</v>
      </c>
      <c r="E232" s="6" t="s">
        <v>6</v>
      </c>
      <c r="F232" s="6" t="s">
        <v>246</v>
      </c>
      <c r="G232" s="6" t="str">
        <f t="shared" si="10"/>
        <v>Control</v>
      </c>
      <c r="H232" s="6">
        <v>1</v>
      </c>
      <c r="I232" s="6" t="s">
        <v>556</v>
      </c>
      <c r="J232" s="6" t="s">
        <v>6</v>
      </c>
      <c r="K232" s="6" t="s">
        <v>557</v>
      </c>
      <c r="M232"/>
      <c r="N232"/>
      <c r="O232"/>
      <c r="P232"/>
      <c r="Q232"/>
      <c r="R232"/>
      <c r="S232"/>
      <c r="T232"/>
      <c r="U232"/>
      <c r="V232"/>
      <c r="W232"/>
      <c r="X232"/>
      <c r="Y232"/>
      <c r="Z232"/>
    </row>
    <row r="233" spans="1:26" s="9" customFormat="1" x14ac:dyDescent="0.25">
      <c r="A233" s="66">
        <v>1</v>
      </c>
      <c r="B233" s="6" t="s">
        <v>230</v>
      </c>
      <c r="C233" s="6" t="s">
        <v>235</v>
      </c>
      <c r="D233" s="7">
        <v>0.79179999999999995</v>
      </c>
      <c r="E233" s="6" t="s">
        <v>6</v>
      </c>
      <c r="F233" s="6" t="s">
        <v>246</v>
      </c>
      <c r="G233" s="6" t="str">
        <f t="shared" si="10"/>
        <v>Control</v>
      </c>
      <c r="H233" s="6">
        <v>1</v>
      </c>
      <c r="I233" s="6" t="s">
        <v>556</v>
      </c>
      <c r="J233" s="6" t="s">
        <v>6</v>
      </c>
      <c r="K233" s="6" t="s">
        <v>557</v>
      </c>
      <c r="M233"/>
      <c r="N233"/>
      <c r="O233"/>
      <c r="P233"/>
      <c r="Q233"/>
      <c r="R233"/>
      <c r="S233"/>
      <c r="T233"/>
      <c r="U233"/>
      <c r="V233"/>
      <c r="W233"/>
      <c r="X233"/>
      <c r="Y233"/>
      <c r="Z233"/>
    </row>
    <row r="234" spans="1:26" s="9" customFormat="1" x14ac:dyDescent="0.25">
      <c r="A234" s="66">
        <v>1</v>
      </c>
      <c r="B234" s="6" t="s">
        <v>230</v>
      </c>
      <c r="C234" s="6" t="s">
        <v>75</v>
      </c>
      <c r="D234" s="7">
        <v>0.53280000000000005</v>
      </c>
      <c r="E234" s="6" t="s">
        <v>6</v>
      </c>
      <c r="F234" s="6" t="s">
        <v>246</v>
      </c>
      <c r="G234" s="6" t="str">
        <f t="shared" si="10"/>
        <v>Control</v>
      </c>
      <c r="H234" s="6">
        <v>1</v>
      </c>
      <c r="I234" s="6" t="s">
        <v>556</v>
      </c>
      <c r="J234" s="6" t="s">
        <v>6</v>
      </c>
      <c r="K234" s="6" t="s">
        <v>557</v>
      </c>
      <c r="M234"/>
      <c r="N234"/>
      <c r="O234"/>
      <c r="P234"/>
      <c r="Q234"/>
      <c r="R234"/>
      <c r="S234"/>
      <c r="T234"/>
      <c r="U234"/>
      <c r="V234"/>
      <c r="W234"/>
      <c r="X234"/>
      <c r="Y234"/>
      <c r="Z234"/>
    </row>
    <row r="235" spans="1:26" s="9" customFormat="1" x14ac:dyDescent="0.25">
      <c r="A235" s="66">
        <v>1</v>
      </c>
      <c r="B235" s="6" t="s">
        <v>230</v>
      </c>
      <c r="C235" s="6" t="s">
        <v>236</v>
      </c>
      <c r="D235" s="7">
        <v>0.98399999999999999</v>
      </c>
      <c r="E235" s="6" t="s">
        <v>6</v>
      </c>
      <c r="F235" s="6" t="s">
        <v>246</v>
      </c>
      <c r="G235" s="6" t="str">
        <f t="shared" si="10"/>
        <v>Control</v>
      </c>
      <c r="H235" s="6">
        <v>1</v>
      </c>
      <c r="I235" s="6" t="s">
        <v>556</v>
      </c>
      <c r="J235" s="6" t="s">
        <v>6</v>
      </c>
      <c r="K235" s="6" t="s">
        <v>557</v>
      </c>
      <c r="M235"/>
      <c r="N235"/>
      <c r="O235"/>
      <c r="P235"/>
      <c r="Q235"/>
      <c r="R235"/>
      <c r="S235"/>
      <c r="T235"/>
      <c r="U235"/>
      <c r="V235"/>
      <c r="W235"/>
      <c r="X235"/>
      <c r="Y235"/>
      <c r="Z235"/>
    </row>
    <row r="236" spans="1:26" s="9" customFormat="1" x14ac:dyDescent="0.25">
      <c r="A236" s="66">
        <v>1</v>
      </c>
      <c r="B236" s="6" t="s">
        <v>230</v>
      </c>
      <c r="C236" s="6" t="s">
        <v>237</v>
      </c>
      <c r="D236" s="7">
        <v>0.98629999999999995</v>
      </c>
      <c r="E236" s="6" t="s">
        <v>6</v>
      </c>
      <c r="F236" s="6" t="s">
        <v>246</v>
      </c>
      <c r="G236" s="6" t="str">
        <f t="shared" si="10"/>
        <v>Control</v>
      </c>
      <c r="H236" s="6">
        <v>1</v>
      </c>
      <c r="I236" s="6" t="s">
        <v>556</v>
      </c>
      <c r="J236" s="6" t="s">
        <v>6</v>
      </c>
      <c r="K236" s="6" t="s">
        <v>557</v>
      </c>
      <c r="M236"/>
      <c r="N236"/>
      <c r="O236"/>
      <c r="P236"/>
      <c r="Q236"/>
      <c r="R236"/>
      <c r="S236"/>
      <c r="T236"/>
      <c r="U236"/>
      <c r="V236"/>
      <c r="W236"/>
      <c r="X236"/>
      <c r="Y236"/>
      <c r="Z236"/>
    </row>
    <row r="237" spans="1:26" s="9" customFormat="1" x14ac:dyDescent="0.25">
      <c r="A237" s="66">
        <v>1</v>
      </c>
      <c r="B237" s="6" t="s">
        <v>230</v>
      </c>
      <c r="C237" s="6" t="s">
        <v>78</v>
      </c>
      <c r="D237" s="7">
        <v>0.98629999999999995</v>
      </c>
      <c r="E237" s="6" t="s">
        <v>6</v>
      </c>
      <c r="F237" s="6" t="s">
        <v>246</v>
      </c>
      <c r="G237" s="6" t="str">
        <f t="shared" si="10"/>
        <v>Control</v>
      </c>
      <c r="H237" s="6">
        <v>1</v>
      </c>
      <c r="I237" s="6" t="s">
        <v>556</v>
      </c>
      <c r="J237" s="6" t="s">
        <v>6</v>
      </c>
      <c r="K237" s="6" t="s">
        <v>557</v>
      </c>
      <c r="M237"/>
      <c r="N237"/>
      <c r="O237"/>
      <c r="P237"/>
      <c r="Q237"/>
      <c r="R237"/>
      <c r="S237"/>
      <c r="T237"/>
      <c r="U237"/>
      <c r="V237"/>
      <c r="W237"/>
      <c r="X237"/>
      <c r="Y237"/>
      <c r="Z237"/>
    </row>
    <row r="238" spans="1:26" s="9" customFormat="1" x14ac:dyDescent="0.25">
      <c r="A238" s="66">
        <v>1</v>
      </c>
      <c r="B238" s="6" t="s">
        <v>230</v>
      </c>
      <c r="C238" s="6" t="s">
        <v>238</v>
      </c>
      <c r="D238" s="7">
        <v>1</v>
      </c>
      <c r="E238" s="6" t="s">
        <v>6</v>
      </c>
      <c r="F238" s="6" t="s">
        <v>246</v>
      </c>
      <c r="G238" s="6" t="str">
        <f t="shared" si="10"/>
        <v>Control</v>
      </c>
      <c r="H238" s="6">
        <v>1</v>
      </c>
      <c r="I238" s="6" t="s">
        <v>556</v>
      </c>
      <c r="J238" s="6" t="s">
        <v>6</v>
      </c>
      <c r="K238" s="6" t="s">
        <v>557</v>
      </c>
      <c r="M238"/>
      <c r="N238"/>
      <c r="O238"/>
      <c r="P238"/>
      <c r="Q238"/>
      <c r="R238"/>
      <c r="S238"/>
      <c r="T238"/>
      <c r="U238"/>
      <c r="V238"/>
      <c r="W238"/>
      <c r="X238"/>
      <c r="Y238"/>
      <c r="Z238"/>
    </row>
    <row r="239" spans="1:26" s="9" customFormat="1" x14ac:dyDescent="0.25">
      <c r="A239" s="66">
        <v>1</v>
      </c>
      <c r="B239" s="6" t="s">
        <v>230</v>
      </c>
      <c r="C239" s="6" t="s">
        <v>239</v>
      </c>
      <c r="D239" s="7">
        <v>0.98629999999999995</v>
      </c>
      <c r="E239" s="6" t="s">
        <v>6</v>
      </c>
      <c r="F239" s="6" t="s">
        <v>246</v>
      </c>
      <c r="G239" s="6" t="str">
        <f t="shared" si="10"/>
        <v>Control</v>
      </c>
      <c r="H239" s="6">
        <v>1</v>
      </c>
      <c r="I239" s="6" t="s">
        <v>556</v>
      </c>
      <c r="J239" s="6" t="s">
        <v>6</v>
      </c>
      <c r="K239" s="6" t="s">
        <v>557</v>
      </c>
      <c r="M239"/>
      <c r="N239"/>
      <c r="O239"/>
      <c r="P239"/>
      <c r="Q239"/>
      <c r="R239"/>
      <c r="S239"/>
      <c r="T239"/>
      <c r="U239"/>
      <c r="V239"/>
      <c r="W239"/>
      <c r="X239"/>
      <c r="Y239"/>
      <c r="Z239"/>
    </row>
    <row r="240" spans="1:26" s="9" customFormat="1" x14ac:dyDescent="0.25">
      <c r="A240" s="66">
        <v>1</v>
      </c>
      <c r="B240" s="6" t="s">
        <v>230</v>
      </c>
      <c r="C240" s="6" t="s">
        <v>81</v>
      </c>
      <c r="D240" s="7">
        <v>1</v>
      </c>
      <c r="E240" s="6" t="s">
        <v>6</v>
      </c>
      <c r="F240" s="6" t="s">
        <v>246</v>
      </c>
      <c r="G240" s="6" t="str">
        <f t="shared" si="10"/>
        <v>Control</v>
      </c>
      <c r="H240" s="6">
        <v>1</v>
      </c>
      <c r="I240" s="6" t="s">
        <v>556</v>
      </c>
      <c r="J240" s="6" t="s">
        <v>6</v>
      </c>
      <c r="K240" s="6" t="s">
        <v>557</v>
      </c>
      <c r="M240"/>
      <c r="N240"/>
      <c r="O240"/>
      <c r="P240"/>
      <c r="Q240"/>
      <c r="R240"/>
      <c r="S240"/>
      <c r="T240"/>
      <c r="U240"/>
      <c r="V240"/>
      <c r="W240"/>
      <c r="X240"/>
      <c r="Y240"/>
      <c r="Z240"/>
    </row>
    <row r="241" spans="1:26" s="9" customFormat="1" x14ac:dyDescent="0.25">
      <c r="A241" s="66">
        <v>1</v>
      </c>
      <c r="B241" s="6" t="s">
        <v>230</v>
      </c>
      <c r="C241" s="6" t="s">
        <v>82</v>
      </c>
      <c r="D241" s="7">
        <v>0.99970000000000003</v>
      </c>
      <c r="E241" s="6" t="s">
        <v>6</v>
      </c>
      <c r="F241" s="6" t="s">
        <v>246</v>
      </c>
      <c r="G241" s="6" t="str">
        <f t="shared" si="10"/>
        <v>Control</v>
      </c>
      <c r="H241" s="6">
        <v>1</v>
      </c>
      <c r="I241" s="6" t="s">
        <v>556</v>
      </c>
      <c r="J241" s="6" t="s">
        <v>6</v>
      </c>
      <c r="K241" s="6" t="s">
        <v>557</v>
      </c>
      <c r="M241"/>
      <c r="N241"/>
      <c r="O241"/>
      <c r="P241"/>
      <c r="Q241"/>
      <c r="R241"/>
      <c r="S241"/>
      <c r="T241"/>
      <c r="U241"/>
      <c r="V241"/>
      <c r="W241"/>
      <c r="X241"/>
      <c r="Y241"/>
      <c r="Z241"/>
    </row>
    <row r="242" spans="1:26" s="9" customFormat="1" x14ac:dyDescent="0.25">
      <c r="A242" s="66">
        <v>1</v>
      </c>
      <c r="B242" s="6" t="s">
        <v>230</v>
      </c>
      <c r="C242" s="6" t="s">
        <v>83</v>
      </c>
      <c r="D242" s="7">
        <v>0.5</v>
      </c>
      <c r="E242" s="6" t="s">
        <v>6</v>
      </c>
      <c r="F242" s="6" t="s">
        <v>246</v>
      </c>
      <c r="G242" s="6" t="s">
        <v>8</v>
      </c>
      <c r="H242" s="6">
        <v>1</v>
      </c>
      <c r="I242" s="6" t="s">
        <v>556</v>
      </c>
      <c r="J242" s="6" t="s">
        <v>8</v>
      </c>
      <c r="K242" s="6" t="s">
        <v>558</v>
      </c>
      <c r="M242"/>
      <c r="N242"/>
      <c r="O242"/>
      <c r="P242"/>
      <c r="Q242"/>
      <c r="R242"/>
      <c r="S242"/>
      <c r="T242"/>
      <c r="U242"/>
      <c r="V242"/>
      <c r="W242"/>
      <c r="X242"/>
      <c r="Y242"/>
      <c r="Z242"/>
    </row>
    <row r="243" spans="1:26" s="9" customFormat="1" x14ac:dyDescent="0.25">
      <c r="A243" s="66">
        <v>1</v>
      </c>
      <c r="B243" s="6" t="s">
        <v>230</v>
      </c>
      <c r="C243" s="6" t="s">
        <v>84</v>
      </c>
      <c r="D243" s="7">
        <v>0.99480000000000002</v>
      </c>
      <c r="E243" s="6" t="s">
        <v>6</v>
      </c>
      <c r="F243" s="6" t="s">
        <v>246</v>
      </c>
      <c r="G243" s="6" t="str">
        <f t="shared" ref="G243:G264" si="11">IF(D243&gt;50%,"Control","Financiera")</f>
        <v>Control</v>
      </c>
      <c r="H243" s="6">
        <v>1</v>
      </c>
      <c r="I243" s="6" t="s">
        <v>556</v>
      </c>
      <c r="J243" s="6" t="s">
        <v>6</v>
      </c>
      <c r="K243" s="6" t="s">
        <v>557</v>
      </c>
      <c r="M243"/>
      <c r="N243"/>
      <c r="O243"/>
      <c r="P243"/>
      <c r="Q243"/>
      <c r="R243"/>
      <c r="S243"/>
      <c r="T243"/>
      <c r="U243"/>
      <c r="V243"/>
      <c r="W243"/>
      <c r="X243"/>
      <c r="Y243"/>
      <c r="Z243"/>
    </row>
    <row r="244" spans="1:26" s="9" customFormat="1" x14ac:dyDescent="0.25">
      <c r="A244" s="66">
        <v>1</v>
      </c>
      <c r="B244" s="6" t="s">
        <v>230</v>
      </c>
      <c r="C244" s="6" t="s">
        <v>85</v>
      </c>
      <c r="D244" s="7">
        <v>1</v>
      </c>
      <c r="E244" s="6" t="s">
        <v>6</v>
      </c>
      <c r="F244" s="6" t="s">
        <v>246</v>
      </c>
      <c r="G244" s="6" t="str">
        <f t="shared" si="11"/>
        <v>Control</v>
      </c>
      <c r="H244" s="6">
        <v>1</v>
      </c>
      <c r="I244" s="6" t="s">
        <v>556</v>
      </c>
      <c r="J244" s="6" t="s">
        <v>6</v>
      </c>
      <c r="K244" s="6" t="s">
        <v>557</v>
      </c>
      <c r="M244"/>
      <c r="N244"/>
      <c r="O244"/>
      <c r="P244"/>
      <c r="Q244"/>
      <c r="R244"/>
      <c r="S244"/>
      <c r="T244"/>
      <c r="U244"/>
      <c r="V244"/>
      <c r="W244"/>
      <c r="X244"/>
      <c r="Y244"/>
      <c r="Z244"/>
    </row>
    <row r="245" spans="1:26" s="9" customFormat="1" x14ac:dyDescent="0.25">
      <c r="A245" s="66">
        <v>1</v>
      </c>
      <c r="B245" s="6" t="s">
        <v>230</v>
      </c>
      <c r="C245" s="6" t="s">
        <v>240</v>
      </c>
      <c r="D245" s="7">
        <v>1</v>
      </c>
      <c r="E245" s="6" t="s">
        <v>6</v>
      </c>
      <c r="F245" s="6" t="s">
        <v>246</v>
      </c>
      <c r="G245" s="6" t="str">
        <f t="shared" si="11"/>
        <v>Control</v>
      </c>
      <c r="H245" s="6">
        <v>1</v>
      </c>
      <c r="I245" s="6" t="s">
        <v>556</v>
      </c>
      <c r="J245" s="6" t="s">
        <v>6</v>
      </c>
      <c r="K245" s="6" t="s">
        <v>557</v>
      </c>
      <c r="M245"/>
      <c r="N245"/>
      <c r="O245"/>
      <c r="P245"/>
      <c r="Q245"/>
      <c r="R245"/>
      <c r="S245"/>
      <c r="T245"/>
      <c r="U245"/>
      <c r="V245"/>
      <c r="W245"/>
      <c r="X245"/>
      <c r="Y245"/>
      <c r="Z245"/>
    </row>
    <row r="246" spans="1:26" s="9" customFormat="1" x14ac:dyDescent="0.25">
      <c r="A246" s="66">
        <v>1</v>
      </c>
      <c r="B246" s="6" t="s">
        <v>230</v>
      </c>
      <c r="C246" s="6" t="s">
        <v>88</v>
      </c>
      <c r="D246" s="7">
        <v>1</v>
      </c>
      <c r="E246" s="6" t="s">
        <v>6</v>
      </c>
      <c r="F246" s="6" t="s">
        <v>246</v>
      </c>
      <c r="G246" s="6" t="str">
        <f t="shared" si="11"/>
        <v>Control</v>
      </c>
      <c r="H246" s="6">
        <v>1</v>
      </c>
      <c r="I246" s="6" t="s">
        <v>556</v>
      </c>
      <c r="J246" s="6" t="s">
        <v>6</v>
      </c>
      <c r="K246" s="6" t="s">
        <v>557</v>
      </c>
      <c r="M246"/>
      <c r="N246"/>
      <c r="O246"/>
      <c r="P246"/>
      <c r="Q246"/>
      <c r="R246"/>
      <c r="S246"/>
      <c r="T246"/>
      <c r="U246"/>
      <c r="V246"/>
      <c r="W246"/>
      <c r="X246"/>
      <c r="Y246"/>
      <c r="Z246"/>
    </row>
    <row r="247" spans="1:26" s="9" customFormat="1" x14ac:dyDescent="0.25">
      <c r="A247" s="66">
        <v>1</v>
      </c>
      <c r="B247" s="6" t="s">
        <v>230</v>
      </c>
      <c r="C247" s="6" t="s">
        <v>90</v>
      </c>
      <c r="D247" s="7">
        <v>0.98629999999999995</v>
      </c>
      <c r="E247" s="6" t="s">
        <v>6</v>
      </c>
      <c r="F247" s="6" t="s">
        <v>246</v>
      </c>
      <c r="G247" s="6" t="str">
        <f t="shared" si="11"/>
        <v>Control</v>
      </c>
      <c r="H247" s="6">
        <v>1</v>
      </c>
      <c r="I247" s="6" t="s">
        <v>556</v>
      </c>
      <c r="J247" s="6" t="s">
        <v>6</v>
      </c>
      <c r="K247" s="6" t="s">
        <v>557</v>
      </c>
      <c r="M247"/>
      <c r="N247"/>
      <c r="O247"/>
      <c r="P247"/>
      <c r="Q247"/>
      <c r="R247"/>
      <c r="S247"/>
      <c r="T247"/>
      <c r="U247"/>
      <c r="V247"/>
      <c r="W247"/>
      <c r="X247"/>
      <c r="Y247"/>
      <c r="Z247"/>
    </row>
    <row r="248" spans="1:26" s="9" customFormat="1" x14ac:dyDescent="0.25">
      <c r="A248" s="66">
        <v>1</v>
      </c>
      <c r="B248" s="6" t="s">
        <v>230</v>
      </c>
      <c r="C248" s="6" t="s">
        <v>91</v>
      </c>
      <c r="D248" s="7">
        <v>0.65</v>
      </c>
      <c r="E248" s="6" t="s">
        <v>6</v>
      </c>
      <c r="F248" s="6" t="s">
        <v>246</v>
      </c>
      <c r="G248" s="6" t="str">
        <f t="shared" si="11"/>
        <v>Control</v>
      </c>
      <c r="H248" s="6">
        <v>1</v>
      </c>
      <c r="I248" s="6" t="s">
        <v>556</v>
      </c>
      <c r="J248" s="6" t="s">
        <v>6</v>
      </c>
      <c r="K248" s="6" t="s">
        <v>557</v>
      </c>
      <c r="M248"/>
      <c r="N248"/>
      <c r="O248"/>
      <c r="P248"/>
      <c r="Q248"/>
      <c r="R248"/>
      <c r="S248"/>
      <c r="T248"/>
      <c r="U248"/>
      <c r="V248"/>
      <c r="W248"/>
      <c r="X248"/>
      <c r="Y248"/>
      <c r="Z248"/>
    </row>
    <row r="249" spans="1:26" s="9" customFormat="1" x14ac:dyDescent="0.25">
      <c r="A249" s="66">
        <v>1</v>
      </c>
      <c r="B249" s="6" t="s">
        <v>230</v>
      </c>
      <c r="C249" s="6" t="s">
        <v>92</v>
      </c>
      <c r="D249" s="7">
        <v>1</v>
      </c>
      <c r="E249" s="6" t="s">
        <v>6</v>
      </c>
      <c r="F249" s="6" t="s">
        <v>246</v>
      </c>
      <c r="G249" s="6" t="str">
        <f t="shared" si="11"/>
        <v>Control</v>
      </c>
      <c r="H249" s="6">
        <v>1</v>
      </c>
      <c r="I249" s="6" t="s">
        <v>556</v>
      </c>
      <c r="J249" s="6" t="s">
        <v>6</v>
      </c>
      <c r="K249" s="6" t="s">
        <v>557</v>
      </c>
      <c r="M249"/>
      <c r="N249"/>
      <c r="O249"/>
      <c r="P249"/>
      <c r="Q249"/>
      <c r="R249"/>
      <c r="S249"/>
      <c r="T249"/>
      <c r="U249"/>
      <c r="V249"/>
      <c r="W249"/>
      <c r="X249"/>
      <c r="Y249"/>
      <c r="Z249"/>
    </row>
    <row r="250" spans="1:26" s="9" customFormat="1" x14ac:dyDescent="0.25">
      <c r="A250" s="66">
        <v>1</v>
      </c>
      <c r="B250" s="6" t="s">
        <v>230</v>
      </c>
      <c r="C250" s="6" t="s">
        <v>93</v>
      </c>
      <c r="D250" s="7">
        <v>1</v>
      </c>
      <c r="E250" s="6" t="s">
        <v>6</v>
      </c>
      <c r="F250" s="6" t="s">
        <v>246</v>
      </c>
      <c r="G250" s="6" t="str">
        <f t="shared" si="11"/>
        <v>Control</v>
      </c>
      <c r="H250" s="6">
        <v>1</v>
      </c>
      <c r="I250" s="6" t="s">
        <v>556</v>
      </c>
      <c r="J250" s="6" t="s">
        <v>6</v>
      </c>
      <c r="K250" s="6" t="s">
        <v>557</v>
      </c>
      <c r="M250"/>
      <c r="N250"/>
      <c r="O250"/>
      <c r="P250"/>
      <c r="Q250"/>
      <c r="R250"/>
      <c r="S250"/>
      <c r="T250"/>
      <c r="U250"/>
      <c r="V250"/>
      <c r="W250"/>
      <c r="X250"/>
      <c r="Y250"/>
      <c r="Z250"/>
    </row>
    <row r="251" spans="1:26" s="9" customFormat="1" x14ac:dyDescent="0.25">
      <c r="A251" s="66">
        <v>1</v>
      </c>
      <c r="B251" s="6" t="s">
        <v>230</v>
      </c>
      <c r="C251" s="6" t="s">
        <v>95</v>
      </c>
      <c r="D251" s="7">
        <v>0.99439999999999995</v>
      </c>
      <c r="E251" s="6" t="s">
        <v>6</v>
      </c>
      <c r="F251" s="6" t="s">
        <v>246</v>
      </c>
      <c r="G251" s="6" t="str">
        <f t="shared" si="11"/>
        <v>Control</v>
      </c>
      <c r="H251" s="6">
        <v>1</v>
      </c>
      <c r="I251" s="6" t="s">
        <v>556</v>
      </c>
      <c r="J251" s="6" t="s">
        <v>6</v>
      </c>
      <c r="K251" s="6" t="s">
        <v>557</v>
      </c>
      <c r="M251"/>
      <c r="N251"/>
      <c r="O251"/>
      <c r="P251"/>
      <c r="Q251"/>
      <c r="R251"/>
      <c r="S251"/>
      <c r="T251"/>
      <c r="U251"/>
      <c r="V251"/>
      <c r="W251"/>
      <c r="X251"/>
      <c r="Y251"/>
      <c r="Z251"/>
    </row>
    <row r="252" spans="1:26" s="9" customFormat="1" x14ac:dyDescent="0.25">
      <c r="A252" s="66">
        <v>1</v>
      </c>
      <c r="B252" s="6" t="s">
        <v>230</v>
      </c>
      <c r="C252" s="6" t="s">
        <v>96</v>
      </c>
      <c r="D252" s="7">
        <v>0.98629999999999995</v>
      </c>
      <c r="E252" s="6" t="s">
        <v>6</v>
      </c>
      <c r="F252" s="6" t="s">
        <v>246</v>
      </c>
      <c r="G252" s="6" t="str">
        <f t="shared" si="11"/>
        <v>Control</v>
      </c>
      <c r="H252" s="6">
        <v>1</v>
      </c>
      <c r="I252" s="6" t="s">
        <v>556</v>
      </c>
      <c r="J252" s="6" t="s">
        <v>6</v>
      </c>
      <c r="K252" s="6" t="s">
        <v>557</v>
      </c>
      <c r="M252"/>
      <c r="N252"/>
      <c r="O252"/>
      <c r="P252"/>
      <c r="Q252"/>
      <c r="R252"/>
      <c r="S252"/>
      <c r="T252"/>
      <c r="U252"/>
      <c r="V252"/>
      <c r="W252"/>
      <c r="X252"/>
      <c r="Y252"/>
      <c r="Z252"/>
    </row>
    <row r="253" spans="1:26" s="9" customFormat="1" x14ac:dyDescent="0.25">
      <c r="A253" s="66">
        <v>1</v>
      </c>
      <c r="B253" s="6" t="s">
        <v>230</v>
      </c>
      <c r="C253" s="6" t="s">
        <v>97</v>
      </c>
      <c r="D253" s="7">
        <v>1</v>
      </c>
      <c r="E253" s="6" t="s">
        <v>6</v>
      </c>
      <c r="F253" s="6" t="s">
        <v>246</v>
      </c>
      <c r="G253" s="6" t="str">
        <f t="shared" si="11"/>
        <v>Control</v>
      </c>
      <c r="H253" s="6">
        <v>1</v>
      </c>
      <c r="I253" s="6" t="s">
        <v>556</v>
      </c>
      <c r="J253" s="6" t="s">
        <v>6</v>
      </c>
      <c r="K253" s="6" t="s">
        <v>557</v>
      </c>
      <c r="M253"/>
      <c r="N253"/>
      <c r="O253"/>
      <c r="P253"/>
      <c r="Q253"/>
      <c r="R253"/>
      <c r="S253"/>
      <c r="T253"/>
      <c r="U253"/>
      <c r="V253"/>
      <c r="W253"/>
      <c r="X253"/>
      <c r="Y253"/>
      <c r="Z253"/>
    </row>
    <row r="254" spans="1:26" s="9" customFormat="1" x14ac:dyDescent="0.25">
      <c r="A254" s="66">
        <v>1</v>
      </c>
      <c r="B254" s="6" t="s">
        <v>230</v>
      </c>
      <c r="C254" s="6" t="s">
        <v>98</v>
      </c>
      <c r="D254" s="7">
        <v>1</v>
      </c>
      <c r="E254" s="6" t="s">
        <v>6</v>
      </c>
      <c r="F254" s="6" t="s">
        <v>246</v>
      </c>
      <c r="G254" s="6" t="str">
        <f t="shared" si="11"/>
        <v>Control</v>
      </c>
      <c r="H254" s="6">
        <v>1</v>
      </c>
      <c r="I254" s="6" t="s">
        <v>556</v>
      </c>
      <c r="J254" s="6" t="s">
        <v>6</v>
      </c>
      <c r="K254" s="6" t="s">
        <v>557</v>
      </c>
      <c r="M254"/>
      <c r="N254"/>
      <c r="O254"/>
      <c r="P254"/>
      <c r="Q254"/>
      <c r="R254"/>
      <c r="S254"/>
      <c r="T254"/>
      <c r="U254"/>
      <c r="V254"/>
      <c r="W254"/>
      <c r="X254"/>
      <c r="Y254"/>
      <c r="Z254"/>
    </row>
    <row r="255" spans="1:26" s="9" customFormat="1" x14ac:dyDescent="0.25">
      <c r="A255" s="66">
        <v>1</v>
      </c>
      <c r="B255" s="6" t="s">
        <v>230</v>
      </c>
      <c r="C255" s="6" t="s">
        <v>99</v>
      </c>
      <c r="D255" s="7">
        <v>0.98629999999999995</v>
      </c>
      <c r="E255" s="6" t="s">
        <v>6</v>
      </c>
      <c r="F255" s="6" t="s">
        <v>246</v>
      </c>
      <c r="G255" s="6" t="str">
        <f t="shared" si="11"/>
        <v>Control</v>
      </c>
      <c r="H255" s="6">
        <v>1</v>
      </c>
      <c r="I255" s="6" t="s">
        <v>556</v>
      </c>
      <c r="J255" s="6" t="s">
        <v>6</v>
      </c>
      <c r="K255" s="6" t="s">
        <v>557</v>
      </c>
      <c r="M255"/>
      <c r="N255"/>
      <c r="O255"/>
      <c r="P255"/>
      <c r="Q255"/>
      <c r="R255"/>
      <c r="S255"/>
      <c r="T255"/>
      <c r="U255"/>
      <c r="V255"/>
      <c r="W255"/>
      <c r="X255"/>
      <c r="Y255"/>
      <c r="Z255"/>
    </row>
    <row r="256" spans="1:26" s="9" customFormat="1" x14ac:dyDescent="0.25">
      <c r="A256" s="66">
        <v>1</v>
      </c>
      <c r="B256" s="6" t="s">
        <v>230</v>
      </c>
      <c r="C256" s="6" t="s">
        <v>241</v>
      </c>
      <c r="D256" s="7">
        <v>1</v>
      </c>
      <c r="E256" s="6" t="s">
        <v>6</v>
      </c>
      <c r="F256" s="6" t="s">
        <v>246</v>
      </c>
      <c r="G256" s="6" t="str">
        <f t="shared" si="11"/>
        <v>Control</v>
      </c>
      <c r="H256" s="6">
        <v>1</v>
      </c>
      <c r="I256" s="6" t="s">
        <v>556</v>
      </c>
      <c r="J256" s="6" t="s">
        <v>6</v>
      </c>
      <c r="K256" s="6" t="s">
        <v>557</v>
      </c>
      <c r="M256"/>
      <c r="N256"/>
      <c r="O256"/>
      <c r="P256"/>
      <c r="Q256"/>
      <c r="R256"/>
      <c r="S256"/>
      <c r="T256"/>
      <c r="U256"/>
      <c r="V256"/>
      <c r="W256"/>
      <c r="X256"/>
      <c r="Y256"/>
      <c r="Z256"/>
    </row>
    <row r="257" spans="1:26" s="9" customFormat="1" x14ac:dyDescent="0.25">
      <c r="A257" s="66">
        <v>1</v>
      </c>
      <c r="B257" s="6" t="s">
        <v>230</v>
      </c>
      <c r="C257" s="6" t="s">
        <v>102</v>
      </c>
      <c r="D257" s="7">
        <v>1</v>
      </c>
      <c r="E257" s="6" t="s">
        <v>6</v>
      </c>
      <c r="F257" s="6" t="s">
        <v>246</v>
      </c>
      <c r="G257" s="6" t="str">
        <f t="shared" si="11"/>
        <v>Control</v>
      </c>
      <c r="H257" s="6">
        <v>1</v>
      </c>
      <c r="I257" s="6" t="s">
        <v>556</v>
      </c>
      <c r="J257" s="6" t="s">
        <v>6</v>
      </c>
      <c r="K257" s="6" t="s">
        <v>557</v>
      </c>
      <c r="M257"/>
      <c r="N257"/>
      <c r="O257"/>
      <c r="P257"/>
      <c r="Q257"/>
      <c r="R257"/>
      <c r="S257"/>
      <c r="T257"/>
      <c r="U257"/>
      <c r="V257"/>
      <c r="W257"/>
      <c r="X257"/>
      <c r="Y257"/>
      <c r="Z257"/>
    </row>
    <row r="258" spans="1:26" s="9" customFormat="1" x14ac:dyDescent="0.25">
      <c r="A258" s="66">
        <v>1</v>
      </c>
      <c r="B258" s="6" t="s">
        <v>230</v>
      </c>
      <c r="C258" s="6" t="s">
        <v>106</v>
      </c>
      <c r="D258" s="7">
        <v>0.99970000000000003</v>
      </c>
      <c r="E258" s="6" t="s">
        <v>6</v>
      </c>
      <c r="F258" s="6" t="s">
        <v>246</v>
      </c>
      <c r="G258" s="6" t="str">
        <f t="shared" si="11"/>
        <v>Control</v>
      </c>
      <c r="H258" s="6">
        <v>1</v>
      </c>
      <c r="I258" s="6" t="s">
        <v>556</v>
      </c>
      <c r="J258" s="6" t="s">
        <v>6</v>
      </c>
      <c r="K258" s="6" t="s">
        <v>557</v>
      </c>
      <c r="M258"/>
      <c r="N258"/>
      <c r="O258"/>
      <c r="P258"/>
      <c r="Q258"/>
      <c r="R258"/>
      <c r="S258"/>
      <c r="T258"/>
      <c r="U258"/>
      <c r="V258"/>
      <c r="W258"/>
      <c r="X258"/>
      <c r="Y258"/>
      <c r="Z258"/>
    </row>
    <row r="259" spans="1:26" s="9" customFormat="1" x14ac:dyDescent="0.25">
      <c r="A259" s="66">
        <v>1</v>
      </c>
      <c r="B259" s="6" t="s">
        <v>230</v>
      </c>
      <c r="C259" s="6" t="s">
        <v>107</v>
      </c>
      <c r="D259" s="7">
        <v>1</v>
      </c>
      <c r="E259" s="6" t="s">
        <v>6</v>
      </c>
      <c r="F259" s="6" t="s">
        <v>246</v>
      </c>
      <c r="G259" s="6" t="str">
        <f t="shared" si="11"/>
        <v>Control</v>
      </c>
      <c r="H259" s="6">
        <v>1</v>
      </c>
      <c r="I259" s="6" t="s">
        <v>556</v>
      </c>
      <c r="J259" s="6" t="s">
        <v>6</v>
      </c>
      <c r="K259" s="6" t="s">
        <v>557</v>
      </c>
      <c r="M259"/>
      <c r="N259"/>
      <c r="O259"/>
      <c r="P259"/>
      <c r="Q259"/>
      <c r="R259"/>
      <c r="S259"/>
      <c r="T259"/>
      <c r="U259"/>
      <c r="V259"/>
      <c r="W259"/>
      <c r="X259"/>
      <c r="Y259"/>
      <c r="Z259"/>
    </row>
    <row r="260" spans="1:26" s="9" customFormat="1" x14ac:dyDescent="0.25">
      <c r="A260" s="66">
        <v>1</v>
      </c>
      <c r="B260" s="6" t="s">
        <v>230</v>
      </c>
      <c r="C260" s="6" t="s">
        <v>109</v>
      </c>
      <c r="D260" s="7">
        <v>1</v>
      </c>
      <c r="E260" s="6" t="s">
        <v>6</v>
      </c>
      <c r="F260" s="6" t="s">
        <v>246</v>
      </c>
      <c r="G260" s="6" t="str">
        <f t="shared" si="11"/>
        <v>Control</v>
      </c>
      <c r="H260" s="6">
        <v>1</v>
      </c>
      <c r="I260" s="6" t="s">
        <v>556</v>
      </c>
      <c r="J260" s="6" t="s">
        <v>6</v>
      </c>
      <c r="K260" s="6" t="s">
        <v>557</v>
      </c>
      <c r="M260"/>
      <c r="N260"/>
      <c r="O260"/>
      <c r="P260"/>
      <c r="Q260"/>
      <c r="R260"/>
      <c r="S260"/>
      <c r="T260"/>
      <c r="U260"/>
      <c r="V260"/>
      <c r="W260"/>
      <c r="X260"/>
      <c r="Y260"/>
      <c r="Z260"/>
    </row>
    <row r="261" spans="1:26" s="9" customFormat="1" x14ac:dyDescent="0.25">
      <c r="A261" s="66">
        <v>1</v>
      </c>
      <c r="B261" s="6" t="s">
        <v>230</v>
      </c>
      <c r="C261" s="6" t="s">
        <v>110</v>
      </c>
      <c r="D261" s="7">
        <v>0.98629999999999995</v>
      </c>
      <c r="E261" s="6" t="s">
        <v>6</v>
      </c>
      <c r="F261" s="6" t="s">
        <v>246</v>
      </c>
      <c r="G261" s="6" t="str">
        <f t="shared" si="11"/>
        <v>Control</v>
      </c>
      <c r="H261" s="6">
        <v>1</v>
      </c>
      <c r="I261" s="6" t="s">
        <v>556</v>
      </c>
      <c r="J261" s="6" t="s">
        <v>6</v>
      </c>
      <c r="K261" s="6" t="s">
        <v>557</v>
      </c>
      <c r="M261"/>
      <c r="N261"/>
      <c r="O261"/>
      <c r="P261"/>
      <c r="Q261"/>
      <c r="R261"/>
      <c r="S261"/>
      <c r="T261"/>
      <c r="U261"/>
      <c r="V261"/>
      <c r="W261"/>
      <c r="X261"/>
      <c r="Y261"/>
      <c r="Z261"/>
    </row>
    <row r="262" spans="1:26" s="9" customFormat="1" x14ac:dyDescent="0.25">
      <c r="A262" s="66">
        <v>1</v>
      </c>
      <c r="B262" s="6" t="s">
        <v>230</v>
      </c>
      <c r="C262" s="6" t="s">
        <v>111</v>
      </c>
      <c r="D262" s="7">
        <v>1</v>
      </c>
      <c r="E262" s="6" t="s">
        <v>6</v>
      </c>
      <c r="F262" s="6" t="s">
        <v>246</v>
      </c>
      <c r="G262" s="6" t="str">
        <f t="shared" si="11"/>
        <v>Control</v>
      </c>
      <c r="H262" s="6">
        <v>1</v>
      </c>
      <c r="I262" s="6" t="s">
        <v>556</v>
      </c>
      <c r="J262" s="6" t="s">
        <v>6</v>
      </c>
      <c r="K262" s="6" t="s">
        <v>557</v>
      </c>
      <c r="M262"/>
      <c r="N262"/>
      <c r="O262"/>
      <c r="P262"/>
      <c r="Q262"/>
      <c r="R262"/>
      <c r="S262"/>
      <c r="T262"/>
      <c r="U262"/>
      <c r="V262"/>
      <c r="W262"/>
      <c r="X262"/>
      <c r="Y262"/>
      <c r="Z262"/>
    </row>
    <row r="263" spans="1:26" s="9" customFormat="1" x14ac:dyDescent="0.25">
      <c r="A263" s="66">
        <v>1</v>
      </c>
      <c r="B263" s="6" t="s">
        <v>230</v>
      </c>
      <c r="C263" s="6" t="s">
        <v>242</v>
      </c>
      <c r="D263" s="7">
        <v>0.98629999999999995</v>
      </c>
      <c r="E263" s="6" t="s">
        <v>6</v>
      </c>
      <c r="F263" s="6" t="s">
        <v>246</v>
      </c>
      <c r="G263" s="6" t="str">
        <f t="shared" si="11"/>
        <v>Control</v>
      </c>
      <c r="H263" s="6">
        <v>1</v>
      </c>
      <c r="I263" s="6" t="s">
        <v>556</v>
      </c>
      <c r="J263" s="6" t="s">
        <v>6</v>
      </c>
      <c r="K263" s="6" t="s">
        <v>557</v>
      </c>
      <c r="M263"/>
      <c r="N263"/>
      <c r="O263"/>
      <c r="P263"/>
      <c r="Q263"/>
      <c r="R263"/>
      <c r="S263"/>
      <c r="T263"/>
      <c r="U263"/>
      <c r="V263"/>
      <c r="W263"/>
      <c r="X263"/>
      <c r="Y263"/>
      <c r="Z263"/>
    </row>
    <row r="264" spans="1:26" s="9" customFormat="1" x14ac:dyDescent="0.25">
      <c r="A264" s="66">
        <v>1</v>
      </c>
      <c r="B264" s="6" t="s">
        <v>230</v>
      </c>
      <c r="C264" s="6" t="s">
        <v>113</v>
      </c>
      <c r="D264" s="7">
        <v>0.98629999999999995</v>
      </c>
      <c r="E264" s="6" t="s">
        <v>6</v>
      </c>
      <c r="F264" s="6" t="s">
        <v>246</v>
      </c>
      <c r="G264" s="6" t="str">
        <f t="shared" si="11"/>
        <v>Control</v>
      </c>
      <c r="H264" s="6">
        <v>1</v>
      </c>
      <c r="I264" s="6" t="s">
        <v>556</v>
      </c>
      <c r="J264" s="6" t="s">
        <v>6</v>
      </c>
      <c r="K264" s="6" t="s">
        <v>557</v>
      </c>
      <c r="M264"/>
      <c r="N264"/>
      <c r="O264"/>
      <c r="P264"/>
      <c r="Q264"/>
      <c r="R264"/>
      <c r="S264"/>
      <c r="T264"/>
      <c r="U264"/>
      <c r="V264"/>
      <c r="W264"/>
      <c r="X264"/>
      <c r="Y264"/>
      <c r="Z264"/>
    </row>
    <row r="265" spans="1:26" s="9" customFormat="1" x14ac:dyDescent="0.25">
      <c r="A265" s="66">
        <v>1</v>
      </c>
      <c r="B265" s="6" t="s">
        <v>230</v>
      </c>
      <c r="C265" s="6" t="s">
        <v>116</v>
      </c>
      <c r="D265" s="7">
        <v>0.5</v>
      </c>
      <c r="E265" s="6" t="s">
        <v>6</v>
      </c>
      <c r="F265" s="6" t="s">
        <v>246</v>
      </c>
      <c r="G265" s="6" t="s">
        <v>8</v>
      </c>
      <c r="H265" s="6">
        <v>1</v>
      </c>
      <c r="I265" s="6" t="s">
        <v>556</v>
      </c>
      <c r="J265" s="6" t="s">
        <v>8</v>
      </c>
      <c r="K265" s="6" t="s">
        <v>558</v>
      </c>
      <c r="M265"/>
      <c r="N265"/>
      <c r="O265"/>
      <c r="P265"/>
      <c r="Q265"/>
      <c r="R265"/>
      <c r="S265"/>
      <c r="T265"/>
      <c r="U265"/>
      <c r="V265"/>
      <c r="W265"/>
      <c r="X265"/>
      <c r="Y265"/>
      <c r="Z265"/>
    </row>
    <row r="266" spans="1:26" s="9" customFormat="1" x14ac:dyDescent="0.25">
      <c r="A266" s="66">
        <v>1</v>
      </c>
      <c r="B266" s="6" t="s">
        <v>230</v>
      </c>
      <c r="C266" s="6" t="s">
        <v>117</v>
      </c>
      <c r="D266" s="7">
        <v>0.98629999999999995</v>
      </c>
      <c r="E266" s="6" t="s">
        <v>6</v>
      </c>
      <c r="F266" s="6" t="s">
        <v>246</v>
      </c>
      <c r="G266" s="6" t="str">
        <f>IF(D266&gt;50%,"Control","Financiera")</f>
        <v>Control</v>
      </c>
      <c r="H266" s="6">
        <v>1</v>
      </c>
      <c r="I266" s="6" t="s">
        <v>556</v>
      </c>
      <c r="J266" s="6" t="s">
        <v>6</v>
      </c>
      <c r="K266" s="6" t="s">
        <v>557</v>
      </c>
      <c r="M266"/>
      <c r="N266"/>
      <c r="O266"/>
      <c r="P266"/>
      <c r="Q266"/>
      <c r="R266"/>
      <c r="S266"/>
      <c r="T266"/>
      <c r="U266"/>
      <c r="V266"/>
      <c r="W266"/>
      <c r="X266"/>
      <c r="Y266"/>
      <c r="Z266"/>
    </row>
    <row r="267" spans="1:26" s="9" customFormat="1" x14ac:dyDescent="0.25">
      <c r="A267" s="66">
        <v>1</v>
      </c>
      <c r="B267" s="6" t="s">
        <v>230</v>
      </c>
      <c r="C267" s="6" t="s">
        <v>118</v>
      </c>
      <c r="D267" s="7">
        <v>0.98629999999999995</v>
      </c>
      <c r="E267" s="6" t="s">
        <v>6</v>
      </c>
      <c r="F267" s="6" t="s">
        <v>246</v>
      </c>
      <c r="G267" s="6" t="str">
        <f>IF(D267&gt;50%,"Control","Financiera")</f>
        <v>Control</v>
      </c>
      <c r="H267" s="6">
        <v>1</v>
      </c>
      <c r="I267" s="6" t="s">
        <v>556</v>
      </c>
      <c r="J267" s="6" t="s">
        <v>6</v>
      </c>
      <c r="K267" s="6" t="s">
        <v>557</v>
      </c>
      <c r="M267"/>
      <c r="N267"/>
      <c r="O267"/>
      <c r="P267"/>
      <c r="Q267"/>
      <c r="R267"/>
      <c r="S267"/>
      <c r="T267"/>
      <c r="U267"/>
      <c r="V267"/>
      <c r="W267"/>
      <c r="X267"/>
      <c r="Y267"/>
      <c r="Z267"/>
    </row>
    <row r="268" spans="1:26" s="9" customFormat="1" x14ac:dyDescent="0.25">
      <c r="A268" s="66">
        <v>1</v>
      </c>
      <c r="B268" s="6" t="s">
        <v>230</v>
      </c>
      <c r="C268" s="6" t="s">
        <v>119</v>
      </c>
      <c r="D268" s="7">
        <v>0.98629999999999995</v>
      </c>
      <c r="E268" s="6" t="s">
        <v>6</v>
      </c>
      <c r="F268" s="6" t="s">
        <v>246</v>
      </c>
      <c r="G268" s="6" t="str">
        <f>IF(D268&gt;50%,"Control","Financiera")</f>
        <v>Control</v>
      </c>
      <c r="H268" s="6">
        <v>1</v>
      </c>
      <c r="I268" s="6" t="s">
        <v>556</v>
      </c>
      <c r="J268" s="6" t="s">
        <v>6</v>
      </c>
      <c r="K268" s="6" t="s">
        <v>557</v>
      </c>
      <c r="M268"/>
      <c r="N268"/>
      <c r="O268"/>
      <c r="P268"/>
      <c r="Q268"/>
      <c r="R268"/>
      <c r="S268"/>
      <c r="T268"/>
      <c r="U268"/>
      <c r="V268"/>
      <c r="W268"/>
      <c r="X268"/>
      <c r="Y268"/>
      <c r="Z268"/>
    </row>
    <row r="269" spans="1:26" s="9" customFormat="1" x14ac:dyDescent="0.25">
      <c r="A269" s="66">
        <v>1</v>
      </c>
      <c r="B269" s="6" t="s">
        <v>230</v>
      </c>
      <c r="C269" s="6" t="s">
        <v>120</v>
      </c>
      <c r="D269" s="7">
        <v>0.5</v>
      </c>
      <c r="E269" s="6" t="s">
        <v>6</v>
      </c>
      <c r="F269" s="6" t="s">
        <v>246</v>
      </c>
      <c r="G269" s="6" t="s">
        <v>8</v>
      </c>
      <c r="H269" s="6">
        <v>1</v>
      </c>
      <c r="I269" s="6" t="s">
        <v>556</v>
      </c>
      <c r="J269" s="6" t="s">
        <v>8</v>
      </c>
      <c r="K269" s="6" t="s">
        <v>558</v>
      </c>
      <c r="M269"/>
      <c r="N269"/>
      <c r="O269"/>
      <c r="P269"/>
      <c r="Q269"/>
      <c r="R269"/>
      <c r="S269"/>
      <c r="T269"/>
      <c r="U269"/>
      <c r="V269"/>
      <c r="W269"/>
      <c r="X269"/>
      <c r="Y269"/>
      <c r="Z269"/>
    </row>
    <row r="270" spans="1:26" s="9" customFormat="1" x14ac:dyDescent="0.25">
      <c r="A270" s="66">
        <v>1</v>
      </c>
      <c r="B270" s="6" t="s">
        <v>230</v>
      </c>
      <c r="C270" s="6" t="s">
        <v>121</v>
      </c>
      <c r="D270" s="7">
        <v>1</v>
      </c>
      <c r="E270" s="6" t="s">
        <v>6</v>
      </c>
      <c r="F270" s="6" t="s">
        <v>246</v>
      </c>
      <c r="G270" s="6" t="str">
        <f>IF(D270&gt;50%,"Control","Financiera")</f>
        <v>Control</v>
      </c>
      <c r="H270" s="6">
        <v>1</v>
      </c>
      <c r="I270" s="6" t="s">
        <v>556</v>
      </c>
      <c r="J270" s="6" t="s">
        <v>6</v>
      </c>
      <c r="K270" s="6" t="s">
        <v>557</v>
      </c>
      <c r="M270"/>
      <c r="N270"/>
      <c r="O270"/>
      <c r="P270"/>
      <c r="Q270"/>
      <c r="R270"/>
      <c r="S270"/>
      <c r="T270"/>
      <c r="U270"/>
      <c r="V270"/>
      <c r="W270"/>
      <c r="X270"/>
      <c r="Y270"/>
      <c r="Z270"/>
    </row>
    <row r="271" spans="1:26" s="9" customFormat="1" x14ac:dyDescent="0.25">
      <c r="A271" s="66">
        <v>1</v>
      </c>
      <c r="B271" s="6" t="s">
        <v>230</v>
      </c>
      <c r="C271" s="6" t="s">
        <v>122</v>
      </c>
      <c r="D271" s="7">
        <v>0.5</v>
      </c>
      <c r="E271" s="6" t="s">
        <v>6</v>
      </c>
      <c r="F271" s="6" t="s">
        <v>246</v>
      </c>
      <c r="G271" s="6" t="s">
        <v>8</v>
      </c>
      <c r="H271" s="6">
        <v>1</v>
      </c>
      <c r="I271" s="6" t="s">
        <v>556</v>
      </c>
      <c r="J271" s="6" t="s">
        <v>8</v>
      </c>
      <c r="K271" s="6" t="s">
        <v>558</v>
      </c>
      <c r="M271"/>
      <c r="N271"/>
      <c r="O271"/>
      <c r="P271"/>
      <c r="Q271"/>
      <c r="R271"/>
      <c r="S271"/>
      <c r="T271"/>
      <c r="U271"/>
      <c r="V271"/>
      <c r="W271"/>
      <c r="X271"/>
      <c r="Y271"/>
      <c r="Z271"/>
    </row>
    <row r="272" spans="1:26" s="9" customFormat="1" x14ac:dyDescent="0.25">
      <c r="A272" s="66">
        <v>1</v>
      </c>
      <c r="B272" s="6" t="s">
        <v>230</v>
      </c>
      <c r="C272" s="6" t="s">
        <v>123</v>
      </c>
      <c r="D272" s="7">
        <v>1</v>
      </c>
      <c r="E272" s="6" t="s">
        <v>6</v>
      </c>
      <c r="F272" s="6" t="s">
        <v>246</v>
      </c>
      <c r="G272" s="6" t="str">
        <f>IF(D272&gt;50%,"Control","Financiera")</f>
        <v>Control</v>
      </c>
      <c r="H272" s="6">
        <v>1</v>
      </c>
      <c r="I272" s="6" t="s">
        <v>556</v>
      </c>
      <c r="J272" s="6" t="s">
        <v>6</v>
      </c>
      <c r="K272" s="6" t="s">
        <v>557</v>
      </c>
      <c r="M272"/>
      <c r="N272"/>
      <c r="O272"/>
      <c r="P272"/>
      <c r="Q272"/>
      <c r="R272"/>
      <c r="S272"/>
      <c r="T272"/>
      <c r="U272"/>
      <c r="V272"/>
      <c r="W272"/>
      <c r="X272"/>
      <c r="Y272"/>
      <c r="Z272"/>
    </row>
    <row r="273" spans="1:26" s="9" customFormat="1" x14ac:dyDescent="0.25">
      <c r="A273" s="66">
        <v>1</v>
      </c>
      <c r="B273" s="6" t="s">
        <v>230</v>
      </c>
      <c r="C273" s="6" t="s">
        <v>243</v>
      </c>
      <c r="D273" s="7">
        <v>0.91810000000000003</v>
      </c>
      <c r="E273" s="6" t="s">
        <v>6</v>
      </c>
      <c r="F273" s="6" t="s">
        <v>246</v>
      </c>
      <c r="G273" s="6" t="str">
        <f>IF(D273&gt;50%,"Control","Financiera")</f>
        <v>Control</v>
      </c>
      <c r="H273" s="6">
        <v>1</v>
      </c>
      <c r="I273" s="6" t="s">
        <v>556</v>
      </c>
      <c r="J273" s="6" t="s">
        <v>6</v>
      </c>
      <c r="K273" s="6" t="s">
        <v>557</v>
      </c>
      <c r="M273"/>
      <c r="N273"/>
      <c r="O273"/>
      <c r="P273"/>
      <c r="Q273"/>
      <c r="R273"/>
      <c r="S273"/>
      <c r="T273"/>
      <c r="U273"/>
      <c r="V273"/>
      <c r="W273"/>
      <c r="X273"/>
      <c r="Y273"/>
      <c r="Z273"/>
    </row>
    <row r="274" spans="1:26" s="9" customFormat="1" x14ac:dyDescent="0.25">
      <c r="A274" s="66">
        <v>1</v>
      </c>
      <c r="B274" s="6" t="s">
        <v>230</v>
      </c>
      <c r="C274" s="6" t="s">
        <v>125</v>
      </c>
      <c r="D274" s="7">
        <v>1</v>
      </c>
      <c r="E274" s="6" t="s">
        <v>6</v>
      </c>
      <c r="F274" s="6" t="s">
        <v>246</v>
      </c>
      <c r="G274" s="6" t="str">
        <f>IF(D274&gt;50%,"Control","Financiera")</f>
        <v>Control</v>
      </c>
      <c r="H274" s="6">
        <v>1</v>
      </c>
      <c r="I274" s="6" t="s">
        <v>556</v>
      </c>
      <c r="J274" s="6" t="s">
        <v>6</v>
      </c>
      <c r="K274" s="6" t="s">
        <v>557</v>
      </c>
      <c r="M274"/>
      <c r="N274"/>
      <c r="O274"/>
      <c r="P274"/>
      <c r="Q274"/>
      <c r="R274"/>
      <c r="S274"/>
      <c r="T274"/>
      <c r="U274"/>
      <c r="V274"/>
      <c r="W274"/>
      <c r="X274"/>
      <c r="Y274"/>
      <c r="Z274"/>
    </row>
    <row r="275" spans="1:26" s="9" customFormat="1" x14ac:dyDescent="0.25">
      <c r="A275" s="66">
        <v>1</v>
      </c>
      <c r="B275" s="6" t="s">
        <v>230</v>
      </c>
      <c r="C275" s="6" t="s">
        <v>244</v>
      </c>
      <c r="D275" s="7">
        <v>0.42120000000000002</v>
      </c>
      <c r="E275" s="6" t="s">
        <v>6</v>
      </c>
      <c r="F275" s="6" t="s">
        <v>246</v>
      </c>
      <c r="G275" s="6" t="str">
        <f>IF(D275&gt;50%,"Control","Financiera")</f>
        <v>Financiera</v>
      </c>
      <c r="H275" s="6">
        <v>1</v>
      </c>
      <c r="I275" s="6" t="s">
        <v>286</v>
      </c>
      <c r="J275" s="6" t="s">
        <v>6</v>
      </c>
      <c r="K275" s="6" t="s">
        <v>557</v>
      </c>
      <c r="M275"/>
      <c r="N275"/>
      <c r="O275"/>
      <c r="P275"/>
      <c r="Q275"/>
      <c r="R275"/>
      <c r="S275"/>
      <c r="T275"/>
      <c r="U275"/>
      <c r="V275"/>
      <c r="W275"/>
      <c r="X275"/>
      <c r="Y275"/>
      <c r="Z275"/>
    </row>
    <row r="276" spans="1:26" s="9" customFormat="1" x14ac:dyDescent="0.25">
      <c r="A276" s="66">
        <v>1</v>
      </c>
      <c r="B276" s="6" t="s">
        <v>230</v>
      </c>
      <c r="C276" s="6" t="s">
        <v>127</v>
      </c>
      <c r="D276" s="7">
        <v>0.5</v>
      </c>
      <c r="E276" s="6" t="s">
        <v>6</v>
      </c>
      <c r="F276" s="6" t="s">
        <v>246</v>
      </c>
      <c r="G276" s="6" t="s">
        <v>8</v>
      </c>
      <c r="H276" s="6">
        <v>1</v>
      </c>
      <c r="I276" s="6" t="s">
        <v>556</v>
      </c>
      <c r="J276" s="6" t="s">
        <v>8</v>
      </c>
      <c r="K276" s="6" t="s">
        <v>558</v>
      </c>
      <c r="M276"/>
      <c r="N276"/>
      <c r="O276"/>
      <c r="P276"/>
      <c r="Q276"/>
      <c r="R276"/>
      <c r="S276"/>
      <c r="T276"/>
      <c r="U276"/>
      <c r="V276"/>
      <c r="W276"/>
      <c r="X276"/>
      <c r="Y276"/>
      <c r="Z276"/>
    </row>
    <row r="277" spans="1:26" s="9" customFormat="1" x14ac:dyDescent="0.25">
      <c r="A277" s="66">
        <v>1</v>
      </c>
      <c r="B277" s="6" t="s">
        <v>230</v>
      </c>
      <c r="C277" s="6" t="s">
        <v>128</v>
      </c>
      <c r="D277" s="7">
        <v>1</v>
      </c>
      <c r="E277" s="6" t="s">
        <v>6</v>
      </c>
      <c r="F277" s="6" t="s">
        <v>246</v>
      </c>
      <c r="G277" s="6" t="str">
        <f t="shared" ref="G277:G308" si="12">IF(D277&gt;50%,"Control","Financiera")</f>
        <v>Control</v>
      </c>
      <c r="H277" s="6">
        <v>1</v>
      </c>
      <c r="I277" s="6" t="s">
        <v>556</v>
      </c>
      <c r="J277" s="6" t="s">
        <v>6</v>
      </c>
      <c r="K277" s="6" t="s">
        <v>557</v>
      </c>
      <c r="M277"/>
      <c r="N277"/>
      <c r="O277"/>
      <c r="P277"/>
      <c r="Q277"/>
      <c r="R277"/>
      <c r="S277"/>
      <c r="T277"/>
      <c r="U277"/>
      <c r="V277"/>
      <c r="W277"/>
      <c r="X277"/>
      <c r="Y277"/>
      <c r="Z277"/>
    </row>
    <row r="278" spans="1:26" s="9" customFormat="1" x14ac:dyDescent="0.25">
      <c r="A278" s="66">
        <v>1</v>
      </c>
      <c r="B278" s="6" t="s">
        <v>230</v>
      </c>
      <c r="C278" s="6" t="s">
        <v>260</v>
      </c>
      <c r="D278" s="7">
        <v>4.0099999999999997E-2</v>
      </c>
      <c r="E278" s="6" t="s">
        <v>253</v>
      </c>
      <c r="F278" s="6" t="s">
        <v>286</v>
      </c>
      <c r="G278" s="6" t="str">
        <f t="shared" si="12"/>
        <v>Financiera</v>
      </c>
      <c r="H278" s="6">
        <v>1</v>
      </c>
      <c r="I278" s="6" t="s">
        <v>286</v>
      </c>
      <c r="J278" s="6" t="s">
        <v>253</v>
      </c>
      <c r="K278" s="6" t="s">
        <v>559</v>
      </c>
      <c r="M278"/>
      <c r="N278"/>
      <c r="O278"/>
      <c r="P278"/>
      <c r="Q278"/>
      <c r="R278"/>
      <c r="S278"/>
      <c r="T278"/>
      <c r="U278"/>
      <c r="V278"/>
      <c r="W278"/>
      <c r="X278"/>
      <c r="Y278"/>
      <c r="Z278"/>
    </row>
    <row r="279" spans="1:26" s="9" customFormat="1" x14ac:dyDescent="0.25">
      <c r="A279" s="66">
        <v>1</v>
      </c>
      <c r="B279" s="6" t="s">
        <v>230</v>
      </c>
      <c r="C279" s="6" t="s">
        <v>261</v>
      </c>
      <c r="D279" s="7">
        <v>2.1399999999999999E-2</v>
      </c>
      <c r="E279" s="6" t="s">
        <v>253</v>
      </c>
      <c r="F279" s="6" t="s">
        <v>286</v>
      </c>
      <c r="G279" s="6" t="str">
        <f t="shared" si="12"/>
        <v>Financiera</v>
      </c>
      <c r="H279" s="6">
        <v>1</v>
      </c>
      <c r="I279" s="6" t="s">
        <v>286</v>
      </c>
      <c r="J279" s="6" t="s">
        <v>253</v>
      </c>
      <c r="K279" s="6" t="s">
        <v>559</v>
      </c>
      <c r="M279"/>
      <c r="N279"/>
      <c r="O279"/>
      <c r="P279"/>
      <c r="Q279"/>
      <c r="R279"/>
      <c r="S279"/>
      <c r="T279"/>
      <c r="U279"/>
      <c r="V279"/>
      <c r="W279"/>
      <c r="X279"/>
      <c r="Y279"/>
      <c r="Z279"/>
    </row>
    <row r="280" spans="1:26" s="9" customFormat="1" x14ac:dyDescent="0.25">
      <c r="A280" s="66">
        <v>1</v>
      </c>
      <c r="B280" s="6" t="s">
        <v>230</v>
      </c>
      <c r="C280" s="6" t="s">
        <v>262</v>
      </c>
      <c r="D280" s="7">
        <v>2.0000000000000001E-4</v>
      </c>
      <c r="E280" s="6" t="s">
        <v>253</v>
      </c>
      <c r="F280" s="6" t="s">
        <v>286</v>
      </c>
      <c r="G280" s="6" t="str">
        <f t="shared" si="12"/>
        <v>Financiera</v>
      </c>
      <c r="H280" s="6">
        <v>1</v>
      </c>
      <c r="I280" s="6" t="s">
        <v>286</v>
      </c>
      <c r="J280" s="6" t="s">
        <v>253</v>
      </c>
      <c r="K280" s="6" t="s">
        <v>559</v>
      </c>
      <c r="M280"/>
      <c r="N280"/>
      <c r="O280"/>
      <c r="P280"/>
      <c r="Q280"/>
      <c r="R280"/>
      <c r="S280"/>
      <c r="T280"/>
      <c r="U280"/>
      <c r="V280"/>
      <c r="W280"/>
      <c r="X280"/>
      <c r="Y280"/>
      <c r="Z280"/>
    </row>
    <row r="281" spans="1:26" s="9" customFormat="1" x14ac:dyDescent="0.25">
      <c r="A281" s="66">
        <v>1</v>
      </c>
      <c r="B281" s="6" t="s">
        <v>230</v>
      </c>
      <c r="C281" s="6" t="s">
        <v>263</v>
      </c>
      <c r="D281" s="7">
        <v>0.4007</v>
      </c>
      <c r="E281" s="6" t="s">
        <v>253</v>
      </c>
      <c r="F281" s="6" t="s">
        <v>286</v>
      </c>
      <c r="G281" s="6" t="str">
        <f t="shared" si="12"/>
        <v>Financiera</v>
      </c>
      <c r="H281" s="6">
        <v>1</v>
      </c>
      <c r="I281" s="6" t="s">
        <v>286</v>
      </c>
      <c r="J281" s="6" t="s">
        <v>7</v>
      </c>
      <c r="K281" s="6" t="s">
        <v>558</v>
      </c>
      <c r="M281"/>
      <c r="N281"/>
      <c r="O281"/>
      <c r="P281"/>
      <c r="Q281"/>
      <c r="R281"/>
      <c r="S281"/>
      <c r="T281"/>
      <c r="U281"/>
      <c r="V281"/>
      <c r="W281"/>
      <c r="X281"/>
      <c r="Y281"/>
      <c r="Z281"/>
    </row>
    <row r="282" spans="1:26" s="9" customFormat="1" x14ac:dyDescent="0.25">
      <c r="A282" s="66">
        <v>1</v>
      </c>
      <c r="B282" s="6" t="s">
        <v>230</v>
      </c>
      <c r="C282" s="6" t="s">
        <v>264</v>
      </c>
      <c r="D282" s="7">
        <v>8.7599999999999997E-2</v>
      </c>
      <c r="E282" s="6" t="s">
        <v>253</v>
      </c>
      <c r="F282" s="6" t="s">
        <v>286</v>
      </c>
      <c r="G282" s="6" t="str">
        <f t="shared" si="12"/>
        <v>Financiera</v>
      </c>
      <c r="H282" s="6">
        <v>1</v>
      </c>
      <c r="I282" s="6" t="s">
        <v>286</v>
      </c>
      <c r="J282" s="6" t="s">
        <v>253</v>
      </c>
      <c r="K282" s="6" t="s">
        <v>559</v>
      </c>
      <c r="M282"/>
      <c r="N282"/>
      <c r="O282"/>
      <c r="P282"/>
      <c r="Q282"/>
      <c r="R282"/>
      <c r="S282"/>
      <c r="T282"/>
      <c r="U282"/>
      <c r="V282"/>
      <c r="W282"/>
      <c r="X282"/>
      <c r="Y282"/>
      <c r="Z282"/>
    </row>
    <row r="283" spans="1:26" s="9" customFormat="1" x14ac:dyDescent="0.25">
      <c r="A283" s="66">
        <v>1</v>
      </c>
      <c r="B283" s="6" t="s">
        <v>230</v>
      </c>
      <c r="C283" s="6" t="s">
        <v>265</v>
      </c>
      <c r="D283" s="7">
        <v>0.2727</v>
      </c>
      <c r="E283" s="6" t="s">
        <v>253</v>
      </c>
      <c r="F283" s="6" t="s">
        <v>286</v>
      </c>
      <c r="G283" s="6" t="str">
        <f t="shared" si="12"/>
        <v>Financiera</v>
      </c>
      <c r="H283" s="6">
        <v>1</v>
      </c>
      <c r="I283" s="6" t="s">
        <v>286</v>
      </c>
      <c r="J283" s="6" t="s">
        <v>7</v>
      </c>
      <c r="K283" s="6" t="s">
        <v>558</v>
      </c>
      <c r="M283"/>
      <c r="N283"/>
      <c r="O283"/>
      <c r="P283"/>
      <c r="Q283"/>
      <c r="R283"/>
      <c r="S283"/>
      <c r="T283"/>
      <c r="U283"/>
      <c r="V283"/>
      <c r="W283"/>
      <c r="X283"/>
      <c r="Y283"/>
      <c r="Z283"/>
    </row>
    <row r="284" spans="1:26" s="9" customFormat="1" x14ac:dyDescent="0.25">
      <c r="A284" s="66">
        <v>1</v>
      </c>
      <c r="B284" s="6" t="s">
        <v>230</v>
      </c>
      <c r="C284" s="6" t="s">
        <v>266</v>
      </c>
      <c r="D284" s="7">
        <v>9.3299999999999994E-2</v>
      </c>
      <c r="E284" s="6" t="s">
        <v>253</v>
      </c>
      <c r="F284" s="6" t="s">
        <v>286</v>
      </c>
      <c r="G284" s="6" t="str">
        <f t="shared" si="12"/>
        <v>Financiera</v>
      </c>
      <c r="H284" s="6">
        <v>1</v>
      </c>
      <c r="I284" s="6" t="s">
        <v>286</v>
      </c>
      <c r="J284" s="6" t="s">
        <v>253</v>
      </c>
      <c r="K284" s="6" t="s">
        <v>559</v>
      </c>
      <c r="M284"/>
      <c r="N284"/>
      <c r="O284"/>
      <c r="P284"/>
      <c r="Q284"/>
      <c r="R284"/>
      <c r="S284"/>
      <c r="T284"/>
      <c r="U284"/>
      <c r="V284"/>
      <c r="W284"/>
      <c r="X284"/>
      <c r="Y284"/>
      <c r="Z284"/>
    </row>
    <row r="285" spans="1:26" s="9" customFormat="1" x14ac:dyDescent="0.25">
      <c r="A285" s="66">
        <v>1</v>
      </c>
      <c r="B285" s="6" t="s">
        <v>230</v>
      </c>
      <c r="C285" s="6" t="s">
        <v>267</v>
      </c>
      <c r="D285" s="7">
        <v>6.4100000000000004E-2</v>
      </c>
      <c r="E285" s="6" t="s">
        <v>253</v>
      </c>
      <c r="F285" s="6" t="s">
        <v>286</v>
      </c>
      <c r="G285" s="6" t="str">
        <f t="shared" si="12"/>
        <v>Financiera</v>
      </c>
      <c r="H285" s="6">
        <v>1</v>
      </c>
      <c r="I285" s="6" t="s">
        <v>286</v>
      </c>
      <c r="J285" s="6" t="s">
        <v>253</v>
      </c>
      <c r="K285" s="6" t="s">
        <v>559</v>
      </c>
      <c r="M285"/>
      <c r="N285"/>
      <c r="O285"/>
      <c r="P285"/>
      <c r="Q285"/>
      <c r="R285"/>
      <c r="S285"/>
      <c r="T285"/>
      <c r="U285"/>
      <c r="V285"/>
      <c r="W285"/>
      <c r="X285"/>
      <c r="Y285"/>
      <c r="Z285"/>
    </row>
    <row r="286" spans="1:26" s="9" customFormat="1" x14ac:dyDescent="0.25">
      <c r="A286" s="66">
        <v>1</v>
      </c>
      <c r="B286" s="6" t="s">
        <v>230</v>
      </c>
      <c r="C286" s="6" t="s">
        <v>268</v>
      </c>
      <c r="D286" s="7">
        <v>0.33339999999999997</v>
      </c>
      <c r="E286" s="6" t="s">
        <v>253</v>
      </c>
      <c r="F286" s="6" t="s">
        <v>286</v>
      </c>
      <c r="G286" s="6" t="str">
        <f t="shared" si="12"/>
        <v>Financiera</v>
      </c>
      <c r="H286" s="6">
        <v>1</v>
      </c>
      <c r="I286" s="6" t="s">
        <v>286</v>
      </c>
      <c r="J286" s="6" t="s">
        <v>7</v>
      </c>
      <c r="K286" s="6" t="s">
        <v>558</v>
      </c>
      <c r="M286"/>
      <c r="N286"/>
      <c r="O286"/>
      <c r="P286"/>
      <c r="Q286"/>
      <c r="R286"/>
      <c r="S286"/>
      <c r="T286"/>
      <c r="U286"/>
      <c r="V286"/>
      <c r="W286"/>
      <c r="X286"/>
      <c r="Y286"/>
      <c r="Z286"/>
    </row>
    <row r="287" spans="1:26" s="9" customFormat="1" x14ac:dyDescent="0.25">
      <c r="A287" s="66">
        <v>1</v>
      </c>
      <c r="B287" s="6" t="s">
        <v>230</v>
      </c>
      <c r="C287" s="6" t="s">
        <v>269</v>
      </c>
      <c r="D287" s="7">
        <v>0.99690000000000001</v>
      </c>
      <c r="E287" s="6" t="s">
        <v>253</v>
      </c>
      <c r="F287" s="6" t="s">
        <v>286</v>
      </c>
      <c r="G287" s="6" t="str">
        <f t="shared" si="12"/>
        <v>Control</v>
      </c>
      <c r="H287" s="6">
        <v>1</v>
      </c>
      <c r="I287" s="6" t="s">
        <v>556</v>
      </c>
      <c r="J287" s="6" t="s">
        <v>6</v>
      </c>
      <c r="K287" s="6" t="s">
        <v>557</v>
      </c>
      <c r="M287"/>
      <c r="N287"/>
      <c r="O287"/>
      <c r="P287"/>
      <c r="Q287"/>
      <c r="R287"/>
      <c r="S287"/>
      <c r="T287"/>
      <c r="U287"/>
      <c r="V287"/>
      <c r="W287"/>
      <c r="X287"/>
      <c r="Y287"/>
      <c r="Z287"/>
    </row>
    <row r="288" spans="1:26" s="9" customFormat="1" x14ac:dyDescent="0.25">
      <c r="A288" s="66">
        <v>1</v>
      </c>
      <c r="B288" s="6" t="s">
        <v>230</v>
      </c>
      <c r="C288" s="6" t="s">
        <v>270</v>
      </c>
      <c r="D288" s="7">
        <v>1.54E-2</v>
      </c>
      <c r="E288" s="6" t="s">
        <v>253</v>
      </c>
      <c r="F288" s="6" t="s">
        <v>286</v>
      </c>
      <c r="G288" s="6" t="str">
        <f t="shared" si="12"/>
        <v>Financiera</v>
      </c>
      <c r="H288" s="6">
        <v>1</v>
      </c>
      <c r="I288" s="6" t="s">
        <v>286</v>
      </c>
      <c r="J288" s="6" t="s">
        <v>253</v>
      </c>
      <c r="K288" s="6" t="s">
        <v>559</v>
      </c>
      <c r="M288"/>
      <c r="N288"/>
      <c r="O288"/>
      <c r="P288"/>
      <c r="Q288"/>
      <c r="R288"/>
      <c r="S288"/>
      <c r="T288"/>
      <c r="U288"/>
      <c r="V288"/>
      <c r="W288"/>
      <c r="X288"/>
      <c r="Y288"/>
      <c r="Z288"/>
    </row>
    <row r="289" spans="1:26" s="9" customFormat="1" x14ac:dyDescent="0.25">
      <c r="A289" s="66">
        <v>1</v>
      </c>
      <c r="B289" s="6" t="s">
        <v>230</v>
      </c>
      <c r="C289" s="6" t="s">
        <v>271</v>
      </c>
      <c r="D289" s="7">
        <v>6.0100000000000001E-2</v>
      </c>
      <c r="E289" s="6" t="s">
        <v>253</v>
      </c>
      <c r="F289" s="6" t="s">
        <v>286</v>
      </c>
      <c r="G289" s="6" t="str">
        <f t="shared" si="12"/>
        <v>Financiera</v>
      </c>
      <c r="H289" s="6">
        <v>1</v>
      </c>
      <c r="I289" s="6" t="s">
        <v>286</v>
      </c>
      <c r="J289" s="6" t="s">
        <v>253</v>
      </c>
      <c r="K289" s="6" t="s">
        <v>559</v>
      </c>
      <c r="M289"/>
      <c r="N289"/>
      <c r="O289"/>
      <c r="P289"/>
      <c r="Q289"/>
      <c r="R289"/>
      <c r="S289"/>
      <c r="T289"/>
      <c r="U289"/>
      <c r="V289"/>
      <c r="W289"/>
      <c r="X289"/>
      <c r="Y289"/>
      <c r="Z289"/>
    </row>
    <row r="290" spans="1:26" s="9" customFormat="1" x14ac:dyDescent="0.25">
      <c r="A290" s="66">
        <v>1</v>
      </c>
      <c r="B290" s="6" t="s">
        <v>230</v>
      </c>
      <c r="C290" s="6" t="s">
        <v>272</v>
      </c>
      <c r="D290" s="7">
        <v>5.3E-3</v>
      </c>
      <c r="E290" s="6" t="s">
        <v>253</v>
      </c>
      <c r="F290" s="6" t="s">
        <v>286</v>
      </c>
      <c r="G290" s="6" t="str">
        <f t="shared" si="12"/>
        <v>Financiera</v>
      </c>
      <c r="H290" s="6">
        <v>1</v>
      </c>
      <c r="I290" s="6" t="s">
        <v>286</v>
      </c>
      <c r="J290" s="6" t="s">
        <v>253</v>
      </c>
      <c r="K290" s="6" t="s">
        <v>559</v>
      </c>
      <c r="M290"/>
      <c r="N290"/>
      <c r="O290"/>
      <c r="P290"/>
      <c r="Q290"/>
      <c r="R290"/>
      <c r="S290"/>
      <c r="T290"/>
      <c r="U290"/>
      <c r="V290"/>
      <c r="W290"/>
      <c r="X290"/>
      <c r="Y290"/>
      <c r="Z290"/>
    </row>
    <row r="291" spans="1:26" s="9" customFormat="1" x14ac:dyDescent="0.25">
      <c r="A291" s="66">
        <v>1</v>
      </c>
      <c r="B291" s="6" t="s">
        <v>230</v>
      </c>
      <c r="C291" s="6" t="s">
        <v>273</v>
      </c>
      <c r="D291" s="7">
        <v>0.37469999999999998</v>
      </c>
      <c r="E291" s="6" t="s">
        <v>253</v>
      </c>
      <c r="F291" s="6" t="s">
        <v>286</v>
      </c>
      <c r="G291" s="6" t="str">
        <f t="shared" si="12"/>
        <v>Financiera</v>
      </c>
      <c r="H291" s="6">
        <v>1</v>
      </c>
      <c r="I291" s="6" t="s">
        <v>286</v>
      </c>
      <c r="J291" s="6" t="s">
        <v>7</v>
      </c>
      <c r="K291" s="6" t="s">
        <v>558</v>
      </c>
      <c r="M291"/>
      <c r="N291"/>
      <c r="O291"/>
      <c r="P291"/>
      <c r="Q291"/>
      <c r="R291"/>
      <c r="S291"/>
      <c r="T291"/>
      <c r="U291"/>
      <c r="V291"/>
      <c r="W291"/>
      <c r="X291"/>
      <c r="Y291"/>
      <c r="Z291"/>
    </row>
    <row r="292" spans="1:26" s="9" customFormat="1" x14ac:dyDescent="0.25">
      <c r="A292" s="66">
        <v>1</v>
      </c>
      <c r="B292" s="6" t="s">
        <v>230</v>
      </c>
      <c r="C292" s="6" t="s">
        <v>274</v>
      </c>
      <c r="D292" s="7">
        <v>1</v>
      </c>
      <c r="E292" s="6" t="s">
        <v>253</v>
      </c>
      <c r="F292" s="6" t="s">
        <v>286</v>
      </c>
      <c r="G292" s="6" t="str">
        <f t="shared" si="12"/>
        <v>Control</v>
      </c>
      <c r="H292" s="6">
        <v>1</v>
      </c>
      <c r="I292" s="6" t="s">
        <v>556</v>
      </c>
      <c r="J292" s="6" t="s">
        <v>6</v>
      </c>
      <c r="K292" s="6" t="s">
        <v>557</v>
      </c>
      <c r="M292"/>
      <c r="N292"/>
      <c r="O292"/>
      <c r="P292"/>
      <c r="Q292"/>
      <c r="R292"/>
      <c r="S292"/>
      <c r="T292"/>
      <c r="U292"/>
      <c r="V292"/>
      <c r="W292"/>
      <c r="X292"/>
      <c r="Y292"/>
      <c r="Z292"/>
    </row>
    <row r="293" spans="1:26" s="9" customFormat="1" x14ac:dyDescent="0.25">
      <c r="A293" s="66">
        <v>1</v>
      </c>
      <c r="B293" s="6" t="s">
        <v>230</v>
      </c>
      <c r="C293" s="6" t="s">
        <v>275</v>
      </c>
      <c r="D293" s="7">
        <v>6.1800000000000001E-2</v>
      </c>
      <c r="E293" s="6" t="s">
        <v>253</v>
      </c>
      <c r="F293" s="6" t="s">
        <v>286</v>
      </c>
      <c r="G293" s="6" t="str">
        <f t="shared" si="12"/>
        <v>Financiera</v>
      </c>
      <c r="H293" s="6">
        <v>1</v>
      </c>
      <c r="I293" s="6" t="s">
        <v>286</v>
      </c>
      <c r="J293" s="6" t="s">
        <v>253</v>
      </c>
      <c r="K293" s="6" t="s">
        <v>559</v>
      </c>
      <c r="M293"/>
      <c r="N293"/>
      <c r="O293"/>
      <c r="P293"/>
      <c r="Q293"/>
      <c r="R293"/>
      <c r="S293"/>
      <c r="T293"/>
      <c r="U293"/>
      <c r="V293"/>
      <c r="W293"/>
      <c r="X293"/>
      <c r="Y293"/>
      <c r="Z293"/>
    </row>
    <row r="294" spans="1:26" s="9" customFormat="1" x14ac:dyDescent="0.25">
      <c r="A294" s="66">
        <v>1</v>
      </c>
      <c r="B294" s="6" t="s">
        <v>230</v>
      </c>
      <c r="C294" s="6" t="s">
        <v>276</v>
      </c>
      <c r="D294" s="7">
        <v>2.0999999999999999E-3</v>
      </c>
      <c r="E294" s="6" t="s">
        <v>253</v>
      </c>
      <c r="F294" s="6" t="s">
        <v>286</v>
      </c>
      <c r="G294" s="6" t="str">
        <f t="shared" si="12"/>
        <v>Financiera</v>
      </c>
      <c r="H294" s="6">
        <v>1</v>
      </c>
      <c r="I294" s="6" t="s">
        <v>286</v>
      </c>
      <c r="J294" s="6" t="s">
        <v>253</v>
      </c>
      <c r="K294" s="6" t="s">
        <v>559</v>
      </c>
      <c r="M294"/>
      <c r="N294"/>
      <c r="O294"/>
      <c r="P294"/>
      <c r="Q294"/>
      <c r="R294"/>
      <c r="S294"/>
      <c r="T294"/>
      <c r="U294"/>
      <c r="V294"/>
      <c r="W294"/>
      <c r="X294"/>
      <c r="Y294"/>
      <c r="Z294"/>
    </row>
    <row r="295" spans="1:26" s="9" customFormat="1" x14ac:dyDescent="0.25">
      <c r="A295" s="66">
        <v>1</v>
      </c>
      <c r="B295" s="6" t="s">
        <v>230</v>
      </c>
      <c r="C295" s="6" t="s">
        <v>277</v>
      </c>
      <c r="D295" s="7">
        <v>0.5</v>
      </c>
      <c r="E295" s="6" t="s">
        <v>253</v>
      </c>
      <c r="F295" s="6" t="s">
        <v>286</v>
      </c>
      <c r="G295" s="6" t="str">
        <f t="shared" si="12"/>
        <v>Financiera</v>
      </c>
      <c r="H295" s="6">
        <v>1</v>
      </c>
      <c r="I295" s="6" t="s">
        <v>286</v>
      </c>
      <c r="J295" s="6" t="s">
        <v>8</v>
      </c>
      <c r="K295" s="6" t="s">
        <v>558</v>
      </c>
      <c r="M295"/>
      <c r="N295"/>
      <c r="O295"/>
      <c r="P295"/>
      <c r="Q295"/>
      <c r="R295"/>
      <c r="S295"/>
      <c r="T295"/>
      <c r="U295"/>
      <c r="V295"/>
      <c r="W295"/>
      <c r="X295"/>
      <c r="Y295"/>
      <c r="Z295"/>
    </row>
    <row r="296" spans="1:26" s="9" customFormat="1" x14ac:dyDescent="0.25">
      <c r="A296" s="66">
        <v>1</v>
      </c>
      <c r="B296" s="6" t="s">
        <v>230</v>
      </c>
      <c r="C296" s="6" t="s">
        <v>278</v>
      </c>
      <c r="D296" s="7">
        <v>1E-4</v>
      </c>
      <c r="E296" s="6" t="s">
        <v>253</v>
      </c>
      <c r="F296" s="6" t="s">
        <v>286</v>
      </c>
      <c r="G296" s="6" t="str">
        <f t="shared" si="12"/>
        <v>Financiera</v>
      </c>
      <c r="H296" s="6">
        <v>1</v>
      </c>
      <c r="I296" s="6" t="s">
        <v>286</v>
      </c>
      <c r="J296" s="6" t="s">
        <v>253</v>
      </c>
      <c r="K296" s="6" t="s">
        <v>559</v>
      </c>
      <c r="M296"/>
      <c r="N296"/>
      <c r="O296"/>
      <c r="P296"/>
      <c r="Q296"/>
      <c r="R296"/>
      <c r="S296"/>
      <c r="T296"/>
      <c r="U296"/>
      <c r="V296"/>
      <c r="W296"/>
      <c r="X296"/>
      <c r="Y296"/>
      <c r="Z296"/>
    </row>
    <row r="297" spans="1:26" s="9" customFormat="1" x14ac:dyDescent="0.25">
      <c r="A297" s="66">
        <v>1</v>
      </c>
      <c r="B297" s="6" t="s">
        <v>230</v>
      </c>
      <c r="C297" s="6" t="s">
        <v>279</v>
      </c>
      <c r="D297" s="7">
        <v>0.30199999999999999</v>
      </c>
      <c r="E297" s="6" t="s">
        <v>253</v>
      </c>
      <c r="F297" s="6" t="s">
        <v>286</v>
      </c>
      <c r="G297" s="6" t="str">
        <f t="shared" si="12"/>
        <v>Financiera</v>
      </c>
      <c r="H297" s="6">
        <v>1</v>
      </c>
      <c r="I297" s="6" t="s">
        <v>286</v>
      </c>
      <c r="J297" s="6" t="s">
        <v>7</v>
      </c>
      <c r="K297" s="6" t="s">
        <v>558</v>
      </c>
      <c r="M297"/>
      <c r="N297"/>
      <c r="O297"/>
      <c r="P297"/>
      <c r="Q297"/>
      <c r="R297"/>
      <c r="S297"/>
      <c r="T297"/>
      <c r="U297"/>
      <c r="V297"/>
      <c r="W297"/>
      <c r="X297"/>
      <c r="Y297"/>
      <c r="Z297"/>
    </row>
    <row r="298" spans="1:26" s="9" customFormat="1" x14ac:dyDescent="0.25">
      <c r="A298" s="66">
        <v>1</v>
      </c>
      <c r="B298" s="6" t="s">
        <v>230</v>
      </c>
      <c r="C298" s="6" t="s">
        <v>280</v>
      </c>
      <c r="D298" s="7">
        <v>2.9499999999999998E-2</v>
      </c>
      <c r="E298" s="6" t="s">
        <v>253</v>
      </c>
      <c r="F298" s="6" t="s">
        <v>286</v>
      </c>
      <c r="G298" s="6" t="str">
        <f t="shared" si="12"/>
        <v>Financiera</v>
      </c>
      <c r="H298" s="6">
        <v>1</v>
      </c>
      <c r="I298" s="6" t="s">
        <v>286</v>
      </c>
      <c r="J298" s="6" t="s">
        <v>253</v>
      </c>
      <c r="K298" s="6" t="s">
        <v>559</v>
      </c>
      <c r="M298"/>
      <c r="N298"/>
      <c r="O298"/>
      <c r="P298"/>
      <c r="Q298"/>
      <c r="R298"/>
      <c r="S298"/>
      <c r="T298"/>
      <c r="U298"/>
      <c r="V298"/>
      <c r="W298"/>
      <c r="X298"/>
      <c r="Y298"/>
      <c r="Z298"/>
    </row>
    <row r="299" spans="1:26" s="9" customFormat="1" x14ac:dyDescent="0.25">
      <c r="A299" s="66">
        <v>1</v>
      </c>
      <c r="B299" s="6" t="s">
        <v>230</v>
      </c>
      <c r="C299" s="6" t="s">
        <v>281</v>
      </c>
      <c r="D299" s="7">
        <v>0.97089999999999999</v>
      </c>
      <c r="E299" s="6" t="s">
        <v>253</v>
      </c>
      <c r="F299" s="6" t="s">
        <v>286</v>
      </c>
      <c r="G299" s="6" t="str">
        <f t="shared" si="12"/>
        <v>Control</v>
      </c>
      <c r="H299" s="6">
        <v>1</v>
      </c>
      <c r="I299" s="6" t="s">
        <v>556</v>
      </c>
      <c r="J299" s="6" t="s">
        <v>6</v>
      </c>
      <c r="K299" s="6" t="s">
        <v>557</v>
      </c>
      <c r="M299"/>
      <c r="N299"/>
      <c r="O299"/>
      <c r="P299"/>
      <c r="Q299"/>
      <c r="R299"/>
      <c r="S299"/>
      <c r="T299"/>
      <c r="U299"/>
      <c r="V299"/>
      <c r="W299"/>
      <c r="X299"/>
      <c r="Y299"/>
      <c r="Z299"/>
    </row>
    <row r="300" spans="1:26" s="9" customFormat="1" x14ac:dyDescent="0.25">
      <c r="A300" s="66">
        <v>1</v>
      </c>
      <c r="B300" s="6" t="s">
        <v>230</v>
      </c>
      <c r="C300" s="6" t="s">
        <v>282</v>
      </c>
      <c r="D300" s="7">
        <v>2.0000000000000001E-4</v>
      </c>
      <c r="E300" s="6" t="s">
        <v>253</v>
      </c>
      <c r="F300" s="6" t="s">
        <v>286</v>
      </c>
      <c r="G300" s="6" t="str">
        <f t="shared" si="12"/>
        <v>Financiera</v>
      </c>
      <c r="H300" s="6">
        <v>1</v>
      </c>
      <c r="I300" s="6" t="s">
        <v>286</v>
      </c>
      <c r="J300" s="6" t="s">
        <v>253</v>
      </c>
      <c r="K300" s="6" t="s">
        <v>559</v>
      </c>
      <c r="M300"/>
      <c r="N300"/>
      <c r="O300"/>
      <c r="P300"/>
      <c r="Q300"/>
      <c r="R300"/>
      <c r="S300"/>
      <c r="T300"/>
      <c r="U300"/>
      <c r="V300"/>
      <c r="W300"/>
      <c r="X300"/>
      <c r="Y300"/>
      <c r="Z300"/>
    </row>
    <row r="301" spans="1:26" s="9" customFormat="1" x14ac:dyDescent="0.25">
      <c r="A301" s="66">
        <v>1</v>
      </c>
      <c r="B301" s="6" t="s">
        <v>230</v>
      </c>
      <c r="C301" s="6" t="s">
        <v>283</v>
      </c>
      <c r="D301" s="7">
        <v>1</v>
      </c>
      <c r="E301" s="6" t="s">
        <v>253</v>
      </c>
      <c r="F301" s="6" t="s">
        <v>286</v>
      </c>
      <c r="G301" s="6" t="str">
        <f t="shared" si="12"/>
        <v>Control</v>
      </c>
      <c r="H301" s="6">
        <v>1</v>
      </c>
      <c r="I301" s="6" t="s">
        <v>556</v>
      </c>
      <c r="J301" s="6" t="s">
        <v>6</v>
      </c>
      <c r="K301" s="6" t="s">
        <v>557</v>
      </c>
      <c r="M301"/>
      <c r="N301"/>
      <c r="O301"/>
      <c r="P301"/>
      <c r="Q301"/>
      <c r="R301"/>
      <c r="S301"/>
      <c r="T301"/>
      <c r="U301"/>
      <c r="V301"/>
      <c r="W301"/>
      <c r="X301"/>
      <c r="Y301"/>
      <c r="Z301"/>
    </row>
    <row r="302" spans="1:26" s="9" customFormat="1" x14ac:dyDescent="0.25">
      <c r="A302" s="66">
        <v>1</v>
      </c>
      <c r="B302" s="6" t="s">
        <v>230</v>
      </c>
      <c r="C302" s="6" t="s">
        <v>284</v>
      </c>
      <c r="D302" s="7">
        <v>0.68</v>
      </c>
      <c r="E302" s="6" t="s">
        <v>253</v>
      </c>
      <c r="F302" s="6" t="s">
        <v>286</v>
      </c>
      <c r="G302" s="6" t="str">
        <f t="shared" si="12"/>
        <v>Control</v>
      </c>
      <c r="H302" s="6">
        <v>1</v>
      </c>
      <c r="I302" s="6" t="s">
        <v>556</v>
      </c>
      <c r="J302" s="6" t="s">
        <v>6</v>
      </c>
      <c r="K302" s="6" t="s">
        <v>557</v>
      </c>
      <c r="M302"/>
      <c r="N302"/>
      <c r="O302"/>
      <c r="P302"/>
      <c r="Q302"/>
      <c r="R302"/>
      <c r="S302"/>
      <c r="T302"/>
      <c r="U302"/>
      <c r="V302"/>
      <c r="W302"/>
      <c r="X302"/>
      <c r="Y302"/>
      <c r="Z302"/>
    </row>
    <row r="303" spans="1:26" s="9" customFormat="1" x14ac:dyDescent="0.25">
      <c r="A303" s="66">
        <v>1</v>
      </c>
      <c r="B303" s="6" t="s">
        <v>230</v>
      </c>
      <c r="C303" s="6" t="s">
        <v>285</v>
      </c>
      <c r="D303" s="7">
        <v>0.48680000000000001</v>
      </c>
      <c r="E303" s="6" t="s">
        <v>253</v>
      </c>
      <c r="F303" s="6" t="s">
        <v>286</v>
      </c>
      <c r="G303" s="6" t="str">
        <f t="shared" si="12"/>
        <v>Financiera</v>
      </c>
      <c r="H303" s="6">
        <v>1</v>
      </c>
      <c r="I303" s="6" t="s">
        <v>286</v>
      </c>
      <c r="J303" s="6" t="s">
        <v>6</v>
      </c>
      <c r="K303" s="6" t="s">
        <v>557</v>
      </c>
      <c r="M303"/>
      <c r="N303"/>
      <c r="O303"/>
      <c r="P303"/>
      <c r="Q303"/>
      <c r="R303"/>
      <c r="S303"/>
      <c r="T303"/>
      <c r="U303"/>
      <c r="V303"/>
      <c r="W303"/>
      <c r="X303"/>
      <c r="Y303"/>
      <c r="Z303"/>
    </row>
    <row r="304" spans="1:26" s="9" customFormat="1" x14ac:dyDescent="0.25">
      <c r="A304" s="66">
        <v>1</v>
      </c>
      <c r="B304" s="6" t="s">
        <v>229</v>
      </c>
      <c r="C304" s="6" t="s">
        <v>245</v>
      </c>
      <c r="D304" s="7">
        <v>0.97750000000000004</v>
      </c>
      <c r="E304" s="6" t="s">
        <v>6</v>
      </c>
      <c r="F304" s="6" t="s">
        <v>246</v>
      </c>
      <c r="G304" s="6" t="str">
        <f t="shared" si="12"/>
        <v>Control</v>
      </c>
      <c r="H304" s="6">
        <v>1</v>
      </c>
      <c r="I304" s="6" t="s">
        <v>556</v>
      </c>
      <c r="J304" s="6" t="s">
        <v>253</v>
      </c>
      <c r="K304" s="6" t="s">
        <v>559</v>
      </c>
      <c r="M304"/>
      <c r="N304"/>
      <c r="O304"/>
      <c r="P304"/>
      <c r="Q304"/>
      <c r="R304"/>
      <c r="S304"/>
      <c r="T304"/>
      <c r="U304"/>
      <c r="V304"/>
      <c r="W304"/>
      <c r="X304"/>
      <c r="Y304"/>
      <c r="Z304"/>
    </row>
    <row r="305" spans="1:26" s="9" customFormat="1" x14ac:dyDescent="0.25">
      <c r="A305" s="66">
        <v>1</v>
      </c>
      <c r="B305" s="6" t="s">
        <v>229</v>
      </c>
      <c r="C305" s="6" t="s">
        <v>247</v>
      </c>
      <c r="D305" s="7">
        <v>1</v>
      </c>
      <c r="E305" s="6" t="s">
        <v>6</v>
      </c>
      <c r="F305" s="6" t="s">
        <v>246</v>
      </c>
      <c r="G305" s="6" t="str">
        <f t="shared" si="12"/>
        <v>Control</v>
      </c>
      <c r="H305" s="6">
        <v>1</v>
      </c>
      <c r="I305" s="6" t="s">
        <v>556</v>
      </c>
      <c r="J305" s="6" t="s">
        <v>253</v>
      </c>
      <c r="K305" s="6" t="s">
        <v>559</v>
      </c>
      <c r="M305"/>
      <c r="N305"/>
      <c r="O305"/>
      <c r="P305"/>
      <c r="Q305"/>
      <c r="R305"/>
      <c r="S305"/>
      <c r="T305"/>
      <c r="U305"/>
      <c r="V305"/>
      <c r="W305"/>
      <c r="X305"/>
      <c r="Y305"/>
      <c r="Z305"/>
    </row>
    <row r="306" spans="1:26" s="9" customFormat="1" x14ac:dyDescent="0.25">
      <c r="A306" s="66">
        <v>1</v>
      </c>
      <c r="B306" s="6" t="s">
        <v>229</v>
      </c>
      <c r="C306" s="6" t="s">
        <v>248</v>
      </c>
      <c r="D306" s="7">
        <v>1</v>
      </c>
      <c r="E306" s="6" t="s">
        <v>6</v>
      </c>
      <c r="F306" s="6" t="s">
        <v>246</v>
      </c>
      <c r="G306" s="6" t="str">
        <f t="shared" si="12"/>
        <v>Control</v>
      </c>
      <c r="H306" s="6">
        <v>1</v>
      </c>
      <c r="I306" s="6" t="s">
        <v>556</v>
      </c>
      <c r="J306" s="6" t="s">
        <v>253</v>
      </c>
      <c r="K306" s="6" t="s">
        <v>559</v>
      </c>
      <c r="M306"/>
      <c r="N306"/>
      <c r="O306"/>
      <c r="P306"/>
      <c r="Q306"/>
      <c r="R306"/>
      <c r="S306"/>
      <c r="T306"/>
      <c r="U306"/>
      <c r="V306"/>
      <c r="W306"/>
      <c r="X306"/>
      <c r="Y306"/>
      <c r="Z306"/>
    </row>
    <row r="307" spans="1:26" s="9" customFormat="1" x14ac:dyDescent="0.25">
      <c r="A307" s="66">
        <v>1</v>
      </c>
      <c r="B307" s="6" t="s">
        <v>229</v>
      </c>
      <c r="C307" s="6" t="s">
        <v>249</v>
      </c>
      <c r="D307" s="7">
        <v>0.85</v>
      </c>
      <c r="E307" s="6" t="s">
        <v>6</v>
      </c>
      <c r="F307" s="6" t="s">
        <v>246</v>
      </c>
      <c r="G307" s="6" t="str">
        <f t="shared" si="12"/>
        <v>Control</v>
      </c>
      <c r="H307" s="6">
        <v>1</v>
      </c>
      <c r="I307" s="6" t="s">
        <v>556</v>
      </c>
      <c r="J307" s="6" t="s">
        <v>253</v>
      </c>
      <c r="K307" s="6" t="s">
        <v>559</v>
      </c>
      <c r="M307"/>
      <c r="N307"/>
      <c r="O307"/>
      <c r="P307"/>
      <c r="Q307"/>
      <c r="R307"/>
      <c r="S307"/>
      <c r="T307"/>
      <c r="U307"/>
      <c r="V307"/>
      <c r="W307"/>
      <c r="X307"/>
      <c r="Y307"/>
      <c r="Z307"/>
    </row>
    <row r="308" spans="1:26" s="9" customFormat="1" x14ac:dyDescent="0.25">
      <c r="A308" s="66">
        <v>1</v>
      </c>
      <c r="B308" s="6" t="s">
        <v>229</v>
      </c>
      <c r="C308" s="6" t="s">
        <v>250</v>
      </c>
      <c r="D308" s="7">
        <v>1</v>
      </c>
      <c r="E308" s="6" t="s">
        <v>6</v>
      </c>
      <c r="F308" s="6" t="s">
        <v>246</v>
      </c>
      <c r="G308" s="6" t="str">
        <f t="shared" si="12"/>
        <v>Control</v>
      </c>
      <c r="H308" s="6">
        <v>1</v>
      </c>
      <c r="I308" s="6" t="s">
        <v>556</v>
      </c>
      <c r="J308" s="6" t="s">
        <v>253</v>
      </c>
      <c r="K308" s="6" t="s">
        <v>559</v>
      </c>
      <c r="M308"/>
      <c r="N308"/>
      <c r="O308"/>
      <c r="P308"/>
      <c r="Q308"/>
      <c r="R308"/>
      <c r="S308"/>
      <c r="T308"/>
      <c r="U308"/>
      <c r="V308"/>
      <c r="W308"/>
      <c r="X308"/>
      <c r="Y308"/>
      <c r="Z308"/>
    </row>
    <row r="309" spans="1:26" s="9" customFormat="1" x14ac:dyDescent="0.25">
      <c r="A309" s="66">
        <v>1</v>
      </c>
      <c r="B309" s="6" t="s">
        <v>229</v>
      </c>
      <c r="C309" s="6" t="s">
        <v>251</v>
      </c>
      <c r="D309" s="7">
        <v>1</v>
      </c>
      <c r="E309" s="6" t="s">
        <v>6</v>
      </c>
      <c r="F309" s="6" t="s">
        <v>246</v>
      </c>
      <c r="G309" s="6" t="str">
        <f t="shared" ref="G309:G340" si="13">IF(D309&gt;50%,"Control","Financiera")</f>
        <v>Control</v>
      </c>
      <c r="H309" s="6">
        <v>1</v>
      </c>
      <c r="I309" s="6" t="s">
        <v>556</v>
      </c>
      <c r="J309" s="6" t="s">
        <v>253</v>
      </c>
      <c r="K309" s="6" t="s">
        <v>559</v>
      </c>
      <c r="M309"/>
      <c r="N309"/>
      <c r="O309"/>
      <c r="P309"/>
      <c r="Q309"/>
      <c r="R309"/>
      <c r="S309"/>
      <c r="T309"/>
      <c r="U309"/>
      <c r="V309"/>
      <c r="W309"/>
      <c r="X309"/>
      <c r="Y309"/>
      <c r="Z309"/>
    </row>
    <row r="310" spans="1:26" s="9" customFormat="1" x14ac:dyDescent="0.25">
      <c r="A310" s="66">
        <v>1</v>
      </c>
      <c r="B310" s="6" t="s">
        <v>229</v>
      </c>
      <c r="C310" s="6" t="s">
        <v>252</v>
      </c>
      <c r="D310" s="7">
        <v>2.8400000000000002E-2</v>
      </c>
      <c r="E310" s="6" t="s">
        <v>253</v>
      </c>
      <c r="F310" s="6" t="s">
        <v>254</v>
      </c>
      <c r="G310" s="6" t="str">
        <f t="shared" si="13"/>
        <v>Financiera</v>
      </c>
      <c r="H310" s="6">
        <v>1</v>
      </c>
      <c r="I310" s="6" t="s">
        <v>286</v>
      </c>
      <c r="J310" s="6" t="s">
        <v>253</v>
      </c>
      <c r="K310" s="6" t="s">
        <v>559</v>
      </c>
      <c r="M310"/>
      <c r="N310"/>
      <c r="O310"/>
      <c r="P310"/>
      <c r="Q310"/>
      <c r="R310"/>
      <c r="S310"/>
      <c r="T310"/>
      <c r="U310"/>
      <c r="V310"/>
      <c r="W310"/>
      <c r="X310"/>
      <c r="Y310"/>
      <c r="Z310"/>
    </row>
    <row r="311" spans="1:26" s="9" customFormat="1" x14ac:dyDescent="0.25">
      <c r="A311" s="66">
        <v>1</v>
      </c>
      <c r="B311" s="6" t="s">
        <v>229</v>
      </c>
      <c r="C311" s="6" t="s">
        <v>255</v>
      </c>
      <c r="D311" s="7">
        <v>1.4E-3</v>
      </c>
      <c r="E311" s="6" t="s">
        <v>253</v>
      </c>
      <c r="F311" s="6" t="s">
        <v>254</v>
      </c>
      <c r="G311" s="6" t="str">
        <f t="shared" si="13"/>
        <v>Financiera</v>
      </c>
      <c r="H311" s="6">
        <v>1</v>
      </c>
      <c r="I311" s="6" t="s">
        <v>286</v>
      </c>
      <c r="J311" s="6" t="s">
        <v>253</v>
      </c>
      <c r="K311" s="6" t="s">
        <v>559</v>
      </c>
      <c r="M311"/>
      <c r="N311"/>
      <c r="O311"/>
      <c r="P311"/>
      <c r="Q311"/>
      <c r="R311"/>
      <c r="S311"/>
      <c r="T311"/>
      <c r="U311"/>
      <c r="V311"/>
      <c r="W311"/>
      <c r="X311"/>
      <c r="Y311"/>
      <c r="Z311"/>
    </row>
    <row r="312" spans="1:26" s="9" customFormat="1" x14ac:dyDescent="0.25">
      <c r="A312" s="66">
        <v>1</v>
      </c>
      <c r="B312" s="6" t="s">
        <v>229</v>
      </c>
      <c r="C312" s="6" t="s">
        <v>256</v>
      </c>
      <c r="D312" s="7">
        <v>0.2</v>
      </c>
      <c r="E312" s="6" t="s">
        <v>253</v>
      </c>
      <c r="F312" s="6" t="s">
        <v>254</v>
      </c>
      <c r="G312" s="6" t="str">
        <f t="shared" si="13"/>
        <v>Financiera</v>
      </c>
      <c r="H312" s="6">
        <v>1</v>
      </c>
      <c r="I312" s="6" t="s">
        <v>286</v>
      </c>
      <c r="J312" s="6" t="s">
        <v>7</v>
      </c>
      <c r="K312" s="6" t="s">
        <v>558</v>
      </c>
      <c r="M312"/>
      <c r="N312"/>
      <c r="O312"/>
      <c r="P312"/>
      <c r="Q312"/>
      <c r="R312"/>
      <c r="S312"/>
      <c r="T312"/>
      <c r="U312"/>
      <c r="V312"/>
      <c r="W312"/>
      <c r="X312"/>
      <c r="Y312"/>
      <c r="Z312"/>
    </row>
    <row r="313" spans="1:26" s="9" customFormat="1" x14ac:dyDescent="0.25">
      <c r="A313" s="66">
        <v>1</v>
      </c>
      <c r="B313" s="6" t="s">
        <v>229</v>
      </c>
      <c r="C313" s="6" t="s">
        <v>257</v>
      </c>
      <c r="D313" s="7">
        <v>8.2000000000000007E-3</v>
      </c>
      <c r="E313" s="6" t="s">
        <v>253</v>
      </c>
      <c r="F313" s="6" t="s">
        <v>254</v>
      </c>
      <c r="G313" s="6" t="str">
        <f t="shared" si="13"/>
        <v>Financiera</v>
      </c>
      <c r="H313" s="6">
        <v>1</v>
      </c>
      <c r="I313" s="6" t="s">
        <v>286</v>
      </c>
      <c r="J313" s="6" t="s">
        <v>253</v>
      </c>
      <c r="K313" s="6" t="s">
        <v>559</v>
      </c>
      <c r="M313"/>
      <c r="N313"/>
      <c r="O313"/>
      <c r="P313"/>
      <c r="Q313"/>
      <c r="R313"/>
      <c r="S313"/>
      <c r="T313"/>
      <c r="U313"/>
      <c r="V313"/>
      <c r="W313"/>
      <c r="X313"/>
      <c r="Y313"/>
      <c r="Z313"/>
    </row>
    <row r="314" spans="1:26" s="9" customFormat="1" x14ac:dyDescent="0.25">
      <c r="A314" s="66">
        <v>1</v>
      </c>
      <c r="B314" s="6" t="s">
        <v>229</v>
      </c>
      <c r="C314" s="6" t="s">
        <v>258</v>
      </c>
      <c r="D314" s="7">
        <v>0.5</v>
      </c>
      <c r="E314" s="6" t="s">
        <v>253</v>
      </c>
      <c r="F314" s="6" t="s">
        <v>286</v>
      </c>
      <c r="G314" s="6" t="str">
        <f t="shared" si="13"/>
        <v>Financiera</v>
      </c>
      <c r="H314" s="6">
        <v>1</v>
      </c>
      <c r="I314" s="6" t="s">
        <v>286</v>
      </c>
      <c r="J314" s="6" t="s">
        <v>8</v>
      </c>
      <c r="K314" s="6" t="s">
        <v>558</v>
      </c>
      <c r="M314"/>
      <c r="N314"/>
      <c r="O314"/>
      <c r="P314"/>
      <c r="Q314"/>
      <c r="R314"/>
      <c r="S314"/>
      <c r="T314"/>
      <c r="U314"/>
      <c r="V314"/>
      <c r="W314"/>
      <c r="X314"/>
      <c r="Y314"/>
      <c r="Z314"/>
    </row>
    <row r="315" spans="1:26" s="9" customFormat="1" x14ac:dyDescent="0.25">
      <c r="A315" s="66">
        <v>1</v>
      </c>
      <c r="B315" s="6" t="s">
        <v>229</v>
      </c>
      <c r="C315" s="6" t="s">
        <v>259</v>
      </c>
      <c r="D315" s="7">
        <v>0.5</v>
      </c>
      <c r="E315" s="6" t="s">
        <v>253</v>
      </c>
      <c r="F315" s="6" t="s">
        <v>286</v>
      </c>
      <c r="G315" s="6" t="str">
        <f t="shared" si="13"/>
        <v>Financiera</v>
      </c>
      <c r="H315" s="6">
        <v>1</v>
      </c>
      <c r="I315" s="6" t="s">
        <v>286</v>
      </c>
      <c r="J315" s="6" t="s">
        <v>8</v>
      </c>
      <c r="K315" s="6" t="s">
        <v>558</v>
      </c>
      <c r="M315"/>
      <c r="N315"/>
      <c r="O315"/>
      <c r="P315"/>
      <c r="Q315"/>
      <c r="R315"/>
      <c r="S315"/>
      <c r="T315"/>
      <c r="U315"/>
      <c r="V315"/>
      <c r="W315"/>
      <c r="X315"/>
      <c r="Y315"/>
      <c r="Z315"/>
    </row>
    <row r="316" spans="1:26" s="9" customFormat="1" x14ac:dyDescent="0.25">
      <c r="A316" s="66">
        <v>1</v>
      </c>
      <c r="B316" s="6" t="s">
        <v>217</v>
      </c>
      <c r="C316" s="6" t="s">
        <v>287</v>
      </c>
      <c r="D316" s="7">
        <v>0.68049999999999999</v>
      </c>
      <c r="E316" s="6" t="s">
        <v>6</v>
      </c>
      <c r="F316" s="6" t="s">
        <v>246</v>
      </c>
      <c r="G316" s="6" t="str">
        <f t="shared" si="13"/>
        <v>Control</v>
      </c>
      <c r="H316" s="6">
        <v>1</v>
      </c>
      <c r="I316" s="6" t="s">
        <v>556</v>
      </c>
      <c r="J316" s="6" t="s">
        <v>6</v>
      </c>
      <c r="K316" s="6" t="s">
        <v>557</v>
      </c>
      <c r="M316"/>
      <c r="N316"/>
      <c r="O316"/>
      <c r="P316"/>
      <c r="Q316"/>
      <c r="R316"/>
      <c r="S316"/>
      <c r="T316"/>
      <c r="U316"/>
      <c r="V316"/>
      <c r="W316"/>
      <c r="X316"/>
      <c r="Y316"/>
      <c r="Z316"/>
    </row>
    <row r="317" spans="1:26" s="9" customFormat="1" x14ac:dyDescent="0.25">
      <c r="A317" s="66">
        <v>1</v>
      </c>
      <c r="B317" s="6" t="s">
        <v>217</v>
      </c>
      <c r="C317" s="6" t="s">
        <v>288</v>
      </c>
      <c r="D317" s="7">
        <v>1</v>
      </c>
      <c r="E317" s="6" t="s">
        <v>6</v>
      </c>
      <c r="F317" s="6" t="s">
        <v>246</v>
      </c>
      <c r="G317" s="6" t="str">
        <f t="shared" si="13"/>
        <v>Control</v>
      </c>
      <c r="H317" s="6">
        <v>1</v>
      </c>
      <c r="I317" s="6" t="s">
        <v>556</v>
      </c>
      <c r="J317" s="6" t="s">
        <v>6</v>
      </c>
      <c r="K317" s="6" t="s">
        <v>557</v>
      </c>
      <c r="M317"/>
      <c r="N317"/>
      <c r="O317"/>
      <c r="P317"/>
      <c r="Q317"/>
      <c r="R317"/>
      <c r="S317"/>
      <c r="T317"/>
      <c r="U317"/>
      <c r="V317"/>
      <c r="W317"/>
      <c r="X317"/>
      <c r="Y317"/>
      <c r="Z317"/>
    </row>
    <row r="318" spans="1:26" s="9" customFormat="1" x14ac:dyDescent="0.25">
      <c r="A318" s="66">
        <v>1</v>
      </c>
      <c r="B318" s="6" t="s">
        <v>217</v>
      </c>
      <c r="C318" s="6" t="s">
        <v>289</v>
      </c>
      <c r="D318" s="7">
        <v>1</v>
      </c>
      <c r="E318" s="6" t="s">
        <v>6</v>
      </c>
      <c r="F318" s="6" t="s">
        <v>246</v>
      </c>
      <c r="G318" s="6" t="str">
        <f t="shared" si="13"/>
        <v>Control</v>
      </c>
      <c r="H318" s="6">
        <v>1</v>
      </c>
      <c r="I318" s="6" t="s">
        <v>556</v>
      </c>
      <c r="J318" s="6" t="s">
        <v>6</v>
      </c>
      <c r="K318" s="6" t="s">
        <v>557</v>
      </c>
      <c r="M318"/>
      <c r="N318"/>
      <c r="O318"/>
      <c r="P318"/>
      <c r="Q318"/>
      <c r="R318"/>
      <c r="S318"/>
      <c r="T318"/>
      <c r="U318"/>
      <c r="V318"/>
      <c r="W318"/>
      <c r="X318"/>
      <c r="Y318"/>
      <c r="Z318"/>
    </row>
    <row r="319" spans="1:26" s="9" customFormat="1" x14ac:dyDescent="0.25">
      <c r="A319" s="66">
        <v>1</v>
      </c>
      <c r="B319" s="6" t="s">
        <v>217</v>
      </c>
      <c r="C319" s="6" t="s">
        <v>290</v>
      </c>
      <c r="D319" s="7">
        <v>0.51</v>
      </c>
      <c r="E319" s="6" t="s">
        <v>6</v>
      </c>
      <c r="F319" s="6" t="s">
        <v>246</v>
      </c>
      <c r="G319" s="6" t="str">
        <f t="shared" si="13"/>
        <v>Control</v>
      </c>
      <c r="H319" s="6">
        <v>1</v>
      </c>
      <c r="I319" s="6" t="s">
        <v>556</v>
      </c>
      <c r="J319" s="6" t="s">
        <v>6</v>
      </c>
      <c r="K319" s="6" t="s">
        <v>557</v>
      </c>
      <c r="M319"/>
      <c r="N319"/>
      <c r="O319"/>
      <c r="P319"/>
      <c r="Q319"/>
      <c r="R319"/>
      <c r="S319"/>
      <c r="T319"/>
      <c r="U319"/>
      <c r="V319"/>
      <c r="W319"/>
      <c r="X319"/>
      <c r="Y319"/>
      <c r="Z319"/>
    </row>
    <row r="320" spans="1:26" s="9" customFormat="1" x14ac:dyDescent="0.25">
      <c r="A320" s="66">
        <v>1</v>
      </c>
      <c r="B320" s="6" t="s">
        <v>217</v>
      </c>
      <c r="C320" s="6" t="s">
        <v>291</v>
      </c>
      <c r="D320" s="7">
        <v>0.95289999999999997</v>
      </c>
      <c r="E320" s="6" t="s">
        <v>6</v>
      </c>
      <c r="F320" s="6" t="s">
        <v>246</v>
      </c>
      <c r="G320" s="6" t="str">
        <f t="shared" si="13"/>
        <v>Control</v>
      </c>
      <c r="H320" s="6">
        <v>1</v>
      </c>
      <c r="I320" s="6" t="s">
        <v>556</v>
      </c>
      <c r="J320" s="6" t="s">
        <v>6</v>
      </c>
      <c r="K320" s="6" t="s">
        <v>557</v>
      </c>
      <c r="M320"/>
      <c r="N320"/>
      <c r="O320"/>
      <c r="P320"/>
      <c r="Q320"/>
      <c r="R320"/>
      <c r="S320"/>
      <c r="T320"/>
      <c r="U320"/>
      <c r="V320"/>
      <c r="W320"/>
      <c r="X320"/>
      <c r="Y320"/>
      <c r="Z320"/>
    </row>
    <row r="321" spans="1:26" s="9" customFormat="1" x14ac:dyDescent="0.25">
      <c r="A321" s="66">
        <v>1</v>
      </c>
      <c r="B321" s="6" t="s">
        <v>217</v>
      </c>
      <c r="C321" s="6" t="s">
        <v>292</v>
      </c>
      <c r="D321" s="7">
        <v>0.6</v>
      </c>
      <c r="E321" s="6" t="s">
        <v>6</v>
      </c>
      <c r="F321" s="6" t="s">
        <v>246</v>
      </c>
      <c r="G321" s="6" t="str">
        <f t="shared" si="13"/>
        <v>Control</v>
      </c>
      <c r="H321" s="6">
        <v>1</v>
      </c>
      <c r="I321" s="6" t="s">
        <v>556</v>
      </c>
      <c r="J321" s="6" t="s">
        <v>6</v>
      </c>
      <c r="K321" s="6" t="s">
        <v>557</v>
      </c>
      <c r="M321"/>
      <c r="N321"/>
      <c r="O321"/>
      <c r="P321"/>
      <c r="Q321"/>
      <c r="R321"/>
      <c r="S321"/>
      <c r="T321"/>
      <c r="U321"/>
      <c r="V321"/>
      <c r="W321"/>
      <c r="X321"/>
      <c r="Y321"/>
      <c r="Z321"/>
    </row>
    <row r="322" spans="1:26" s="9" customFormat="1" x14ac:dyDescent="0.25">
      <c r="A322" s="66">
        <v>1</v>
      </c>
      <c r="B322" s="6" t="s">
        <v>217</v>
      </c>
      <c r="C322" s="6" t="s">
        <v>293</v>
      </c>
      <c r="D322" s="7">
        <v>1</v>
      </c>
      <c r="E322" s="6" t="s">
        <v>6</v>
      </c>
      <c r="F322" s="6" t="s">
        <v>246</v>
      </c>
      <c r="G322" s="6" t="str">
        <f t="shared" si="13"/>
        <v>Control</v>
      </c>
      <c r="H322" s="6">
        <v>1</v>
      </c>
      <c r="I322" s="6" t="s">
        <v>556</v>
      </c>
      <c r="J322" s="6" t="s">
        <v>6</v>
      </c>
      <c r="K322" s="6" t="s">
        <v>557</v>
      </c>
      <c r="M322"/>
      <c r="N322"/>
      <c r="O322"/>
      <c r="P322"/>
      <c r="Q322"/>
      <c r="R322"/>
      <c r="S322"/>
      <c r="T322"/>
      <c r="U322"/>
      <c r="V322"/>
      <c r="W322"/>
      <c r="X322"/>
      <c r="Y322"/>
      <c r="Z322"/>
    </row>
    <row r="323" spans="1:26" s="9" customFormat="1" x14ac:dyDescent="0.25">
      <c r="A323" s="66">
        <v>1</v>
      </c>
      <c r="B323" s="6" t="s">
        <v>217</v>
      </c>
      <c r="C323" s="6" t="s">
        <v>294</v>
      </c>
      <c r="D323" s="7">
        <v>1</v>
      </c>
      <c r="E323" s="6" t="s">
        <v>6</v>
      </c>
      <c r="F323" s="6" t="s">
        <v>246</v>
      </c>
      <c r="G323" s="6" t="str">
        <f t="shared" si="13"/>
        <v>Control</v>
      </c>
      <c r="H323" s="6">
        <v>1</v>
      </c>
      <c r="I323" s="6" t="s">
        <v>556</v>
      </c>
      <c r="J323" s="6" t="s">
        <v>6</v>
      </c>
      <c r="K323" s="6" t="s">
        <v>557</v>
      </c>
      <c r="M323"/>
      <c r="N323"/>
      <c r="O323"/>
      <c r="P323"/>
      <c r="Q323"/>
      <c r="R323"/>
      <c r="S323"/>
      <c r="T323"/>
      <c r="U323"/>
      <c r="V323"/>
      <c r="W323"/>
      <c r="X323"/>
      <c r="Y323"/>
      <c r="Z323"/>
    </row>
    <row r="324" spans="1:26" s="9" customFormat="1" x14ac:dyDescent="0.25">
      <c r="A324" s="66">
        <v>1</v>
      </c>
      <c r="B324" s="6" t="s">
        <v>217</v>
      </c>
      <c r="C324" s="6" t="s">
        <v>295</v>
      </c>
      <c r="D324" s="7">
        <v>1</v>
      </c>
      <c r="E324" s="6" t="s">
        <v>6</v>
      </c>
      <c r="F324" s="6" t="s">
        <v>246</v>
      </c>
      <c r="G324" s="6" t="str">
        <f t="shared" si="13"/>
        <v>Control</v>
      </c>
      <c r="H324" s="6">
        <v>1</v>
      </c>
      <c r="I324" s="6" t="s">
        <v>556</v>
      </c>
      <c r="J324" s="6" t="s">
        <v>6</v>
      </c>
      <c r="K324" s="6" t="s">
        <v>557</v>
      </c>
      <c r="M324"/>
      <c r="N324"/>
      <c r="O324"/>
      <c r="P324"/>
      <c r="Q324"/>
      <c r="R324"/>
      <c r="S324"/>
      <c r="T324"/>
      <c r="U324"/>
      <c r="V324"/>
      <c r="W324"/>
      <c r="X324"/>
      <c r="Y324"/>
      <c r="Z324"/>
    </row>
    <row r="325" spans="1:26" s="9" customFormat="1" x14ac:dyDescent="0.25">
      <c r="A325" s="66">
        <v>1</v>
      </c>
      <c r="B325" s="6" t="s">
        <v>217</v>
      </c>
      <c r="C325" s="6" t="s">
        <v>296</v>
      </c>
      <c r="D325" s="7">
        <v>0.995</v>
      </c>
      <c r="E325" s="6" t="s">
        <v>6</v>
      </c>
      <c r="F325" s="6" t="s">
        <v>246</v>
      </c>
      <c r="G325" s="6" t="str">
        <f t="shared" si="13"/>
        <v>Control</v>
      </c>
      <c r="H325" s="6">
        <v>1</v>
      </c>
      <c r="I325" s="6" t="s">
        <v>556</v>
      </c>
      <c r="J325" s="6" t="s">
        <v>6</v>
      </c>
      <c r="K325" s="6" t="s">
        <v>557</v>
      </c>
      <c r="M325"/>
      <c r="N325"/>
      <c r="O325"/>
      <c r="P325"/>
      <c r="Q325"/>
      <c r="R325"/>
      <c r="S325"/>
      <c r="T325"/>
      <c r="U325"/>
      <c r="V325"/>
      <c r="W325"/>
      <c r="X325"/>
      <c r="Y325"/>
      <c r="Z325"/>
    </row>
    <row r="326" spans="1:26" s="9" customFormat="1" x14ac:dyDescent="0.25">
      <c r="A326" s="66">
        <v>1</v>
      </c>
      <c r="B326" s="6" t="s">
        <v>217</v>
      </c>
      <c r="C326" s="6" t="s">
        <v>297</v>
      </c>
      <c r="D326" s="7">
        <f>37.44%+14.07%</f>
        <v>0.51509999999999989</v>
      </c>
      <c r="E326" s="6" t="s">
        <v>253</v>
      </c>
      <c r="F326" s="6" t="s">
        <v>286</v>
      </c>
      <c r="G326" s="6" t="str">
        <f t="shared" si="13"/>
        <v>Control</v>
      </c>
      <c r="H326" s="6">
        <v>1</v>
      </c>
      <c r="I326" s="6" t="s">
        <v>556</v>
      </c>
      <c r="J326" s="6" t="s">
        <v>7</v>
      </c>
      <c r="K326" s="6" t="s">
        <v>558</v>
      </c>
      <c r="M326"/>
      <c r="N326"/>
      <c r="O326"/>
      <c r="P326"/>
      <c r="Q326"/>
      <c r="R326"/>
      <c r="S326"/>
      <c r="T326"/>
      <c r="U326"/>
      <c r="V326"/>
      <c r="W326"/>
      <c r="X326"/>
      <c r="Y326"/>
      <c r="Z326"/>
    </row>
    <row r="327" spans="1:26" s="9" customFormat="1" x14ac:dyDescent="0.25">
      <c r="A327" s="66">
        <v>1</v>
      </c>
      <c r="B327" s="6" t="s">
        <v>217</v>
      </c>
      <c r="C327" s="6" t="s">
        <v>298</v>
      </c>
      <c r="D327" s="7">
        <f>36.36%+15.15%</f>
        <v>0.5151</v>
      </c>
      <c r="E327" s="6" t="s">
        <v>253</v>
      </c>
      <c r="F327" s="6" t="s">
        <v>286</v>
      </c>
      <c r="G327" s="6" t="str">
        <f t="shared" si="13"/>
        <v>Control</v>
      </c>
      <c r="H327" s="6">
        <v>1</v>
      </c>
      <c r="I327" s="6" t="s">
        <v>556</v>
      </c>
      <c r="J327" s="6" t="s">
        <v>7</v>
      </c>
      <c r="K327" s="6" t="s">
        <v>558</v>
      </c>
      <c r="M327"/>
      <c r="N327"/>
      <c r="O327"/>
      <c r="P327"/>
      <c r="Q327"/>
      <c r="R327"/>
      <c r="S327"/>
      <c r="T327"/>
      <c r="U327"/>
      <c r="V327"/>
      <c r="W327"/>
      <c r="X327"/>
      <c r="Y327"/>
      <c r="Z327"/>
    </row>
    <row r="328" spans="1:26" s="9" customFormat="1" x14ac:dyDescent="0.25">
      <c r="A328" s="66">
        <v>1</v>
      </c>
      <c r="B328" s="6" t="s">
        <v>217</v>
      </c>
      <c r="C328" s="6" t="s">
        <v>299</v>
      </c>
      <c r="D328" s="7">
        <v>0.4</v>
      </c>
      <c r="E328" s="6" t="s">
        <v>253</v>
      </c>
      <c r="F328" s="6" t="s">
        <v>286</v>
      </c>
      <c r="G328" s="6" t="str">
        <f t="shared" si="13"/>
        <v>Financiera</v>
      </c>
      <c r="H328" s="6">
        <v>1</v>
      </c>
      <c r="I328" s="6" t="s">
        <v>286</v>
      </c>
      <c r="J328" s="6" t="s">
        <v>7</v>
      </c>
      <c r="K328" s="6" t="s">
        <v>558</v>
      </c>
      <c r="M328"/>
      <c r="N328"/>
      <c r="O328"/>
      <c r="P328"/>
      <c r="Q328"/>
      <c r="R328"/>
      <c r="S328"/>
      <c r="T328"/>
      <c r="U328"/>
      <c r="V328"/>
      <c r="W328"/>
      <c r="X328"/>
      <c r="Y328"/>
      <c r="Z328"/>
    </row>
    <row r="329" spans="1:26" s="9" customFormat="1" x14ac:dyDescent="0.25">
      <c r="A329" s="66">
        <v>1</v>
      </c>
      <c r="B329" s="6" t="s">
        <v>217</v>
      </c>
      <c r="C329" s="6" t="s">
        <v>300</v>
      </c>
      <c r="D329" s="7">
        <v>0.4</v>
      </c>
      <c r="E329" s="6" t="s">
        <v>253</v>
      </c>
      <c r="F329" s="6" t="s">
        <v>286</v>
      </c>
      <c r="G329" s="6" t="str">
        <f t="shared" si="13"/>
        <v>Financiera</v>
      </c>
      <c r="H329" s="6">
        <v>1</v>
      </c>
      <c r="I329" s="6" t="s">
        <v>286</v>
      </c>
      <c r="J329" s="6" t="s">
        <v>7</v>
      </c>
      <c r="K329" s="6" t="s">
        <v>558</v>
      </c>
      <c r="M329"/>
      <c r="N329"/>
      <c r="O329"/>
      <c r="P329"/>
      <c r="Q329"/>
      <c r="R329"/>
      <c r="S329"/>
      <c r="T329"/>
      <c r="U329"/>
      <c r="V329"/>
      <c r="W329"/>
      <c r="X329"/>
      <c r="Y329"/>
      <c r="Z329"/>
    </row>
    <row r="330" spans="1:26" s="9" customFormat="1" x14ac:dyDescent="0.25">
      <c r="A330" s="66">
        <v>1</v>
      </c>
      <c r="B330" s="6" t="s">
        <v>217</v>
      </c>
      <c r="C330" s="6" t="s">
        <v>301</v>
      </c>
      <c r="D330" s="7">
        <v>0.24990000000000001</v>
      </c>
      <c r="E330" s="6" t="s">
        <v>253</v>
      </c>
      <c r="F330" s="6" t="s">
        <v>286</v>
      </c>
      <c r="G330" s="6" t="str">
        <f t="shared" si="13"/>
        <v>Financiera</v>
      </c>
      <c r="H330" s="6">
        <v>1</v>
      </c>
      <c r="I330" s="6" t="s">
        <v>286</v>
      </c>
      <c r="J330" s="6" t="s">
        <v>7</v>
      </c>
      <c r="K330" s="6" t="s">
        <v>558</v>
      </c>
      <c r="M330"/>
      <c r="N330"/>
      <c r="O330"/>
      <c r="P330"/>
      <c r="Q330"/>
      <c r="R330"/>
      <c r="S330"/>
      <c r="T330"/>
      <c r="U330"/>
      <c r="V330"/>
      <c r="W330"/>
      <c r="X330"/>
      <c r="Y330"/>
      <c r="Z330"/>
    </row>
    <row r="331" spans="1:26" s="9" customFormat="1" x14ac:dyDescent="0.25">
      <c r="A331" s="66">
        <v>1</v>
      </c>
      <c r="B331" s="6" t="s">
        <v>217</v>
      </c>
      <c r="C331" s="6" t="s">
        <v>302</v>
      </c>
      <c r="D331" s="7">
        <v>2.52E-2</v>
      </c>
      <c r="E331" s="6" t="s">
        <v>253</v>
      </c>
      <c r="F331" s="6" t="s">
        <v>286</v>
      </c>
      <c r="G331" s="6" t="str">
        <f t="shared" si="13"/>
        <v>Financiera</v>
      </c>
      <c r="H331" s="6">
        <v>1</v>
      </c>
      <c r="I331" s="6" t="s">
        <v>286</v>
      </c>
      <c r="J331" s="6" t="s">
        <v>253</v>
      </c>
      <c r="K331" s="6" t="s">
        <v>559</v>
      </c>
      <c r="M331"/>
      <c r="N331"/>
      <c r="O331"/>
      <c r="P331"/>
      <c r="Q331"/>
      <c r="R331"/>
      <c r="S331"/>
      <c r="T331"/>
      <c r="U331"/>
      <c r="V331"/>
      <c r="W331"/>
      <c r="X331"/>
      <c r="Y331"/>
      <c r="Z331"/>
    </row>
    <row r="332" spans="1:26" s="9" customFormat="1" x14ac:dyDescent="0.25">
      <c r="A332" s="66">
        <v>1</v>
      </c>
      <c r="B332" s="6" t="s">
        <v>217</v>
      </c>
      <c r="C332" s="6" t="s">
        <v>303</v>
      </c>
      <c r="D332" s="7">
        <v>1.67E-2</v>
      </c>
      <c r="E332" s="6" t="s">
        <v>253</v>
      </c>
      <c r="F332" s="6" t="s">
        <v>286</v>
      </c>
      <c r="G332" s="6" t="str">
        <f t="shared" si="13"/>
        <v>Financiera</v>
      </c>
      <c r="H332" s="6">
        <v>1</v>
      </c>
      <c r="I332" s="6" t="s">
        <v>286</v>
      </c>
      <c r="J332" s="6" t="s">
        <v>253</v>
      </c>
      <c r="K332" s="6" t="s">
        <v>559</v>
      </c>
      <c r="M332"/>
      <c r="N332"/>
      <c r="O332"/>
      <c r="P332"/>
      <c r="Q332"/>
      <c r="R332"/>
      <c r="S332"/>
      <c r="T332"/>
      <c r="U332"/>
      <c r="V332"/>
      <c r="W332"/>
      <c r="X332"/>
      <c r="Y332"/>
      <c r="Z332"/>
    </row>
    <row r="333" spans="1:26" s="9" customFormat="1" x14ac:dyDescent="0.25">
      <c r="A333" s="66">
        <v>1</v>
      </c>
      <c r="B333" s="6" t="s">
        <v>217</v>
      </c>
      <c r="C333" s="6" t="s">
        <v>304</v>
      </c>
      <c r="D333" s="7">
        <v>0.1623</v>
      </c>
      <c r="E333" s="6" t="s">
        <v>253</v>
      </c>
      <c r="F333" s="6" t="s">
        <v>286</v>
      </c>
      <c r="G333" s="6" t="str">
        <f t="shared" si="13"/>
        <v>Financiera</v>
      </c>
      <c r="H333" s="6">
        <v>1</v>
      </c>
      <c r="I333" s="6" t="s">
        <v>286</v>
      </c>
      <c r="J333" s="6" t="s">
        <v>253</v>
      </c>
      <c r="K333" s="6" t="s">
        <v>559</v>
      </c>
      <c r="M333"/>
      <c r="N333"/>
      <c r="O333"/>
      <c r="P333"/>
      <c r="Q333"/>
      <c r="R333"/>
      <c r="S333"/>
      <c r="T333"/>
      <c r="U333"/>
      <c r="V333"/>
      <c r="W333"/>
      <c r="X333"/>
      <c r="Y333"/>
      <c r="Z333"/>
    </row>
    <row r="334" spans="1:26" s="9" customFormat="1" x14ac:dyDescent="0.25">
      <c r="A334" s="66">
        <v>1</v>
      </c>
      <c r="B334" s="6" t="s">
        <v>217</v>
      </c>
      <c r="C334" s="6" t="s">
        <v>305</v>
      </c>
      <c r="D334" s="7">
        <v>4.0000000000000002E-4</v>
      </c>
      <c r="E334" s="6" t="s">
        <v>253</v>
      </c>
      <c r="F334" s="6" t="s">
        <v>286</v>
      </c>
      <c r="G334" s="6" t="str">
        <f t="shared" si="13"/>
        <v>Financiera</v>
      </c>
      <c r="H334" s="6">
        <v>1</v>
      </c>
      <c r="I334" s="6" t="s">
        <v>286</v>
      </c>
      <c r="J334" s="6" t="s">
        <v>253</v>
      </c>
      <c r="K334" s="6" t="s">
        <v>559</v>
      </c>
      <c r="M334"/>
      <c r="N334"/>
      <c r="O334"/>
      <c r="P334"/>
      <c r="Q334"/>
      <c r="R334"/>
      <c r="S334"/>
      <c r="T334"/>
      <c r="U334"/>
      <c r="V334"/>
      <c r="W334"/>
      <c r="X334"/>
      <c r="Y334"/>
      <c r="Z334"/>
    </row>
    <row r="335" spans="1:26" s="9" customFormat="1" x14ac:dyDescent="0.25">
      <c r="A335" s="66">
        <v>1</v>
      </c>
      <c r="B335" s="6" t="s">
        <v>217</v>
      </c>
      <c r="C335" s="6" t="s">
        <v>306</v>
      </c>
      <c r="D335" s="7">
        <v>4.0000000000000002E-4</v>
      </c>
      <c r="E335" s="6" t="s">
        <v>253</v>
      </c>
      <c r="F335" s="6" t="s">
        <v>286</v>
      </c>
      <c r="G335" s="6" t="str">
        <f t="shared" si="13"/>
        <v>Financiera</v>
      </c>
      <c r="H335" s="6">
        <v>1</v>
      </c>
      <c r="I335" s="6" t="s">
        <v>286</v>
      </c>
      <c r="J335" s="6" t="s">
        <v>253</v>
      </c>
      <c r="K335" s="6" t="s">
        <v>559</v>
      </c>
      <c r="M335"/>
      <c r="N335"/>
      <c r="O335"/>
      <c r="P335"/>
      <c r="Q335"/>
      <c r="R335"/>
      <c r="S335"/>
      <c r="T335"/>
      <c r="U335"/>
      <c r="V335"/>
      <c r="W335"/>
      <c r="X335"/>
      <c r="Y335"/>
      <c r="Z335"/>
    </row>
    <row r="336" spans="1:26" s="9" customFormat="1" x14ac:dyDescent="0.25">
      <c r="A336" s="66">
        <v>1</v>
      </c>
      <c r="B336" s="6" t="s">
        <v>217</v>
      </c>
      <c r="C336" s="6" t="s">
        <v>307</v>
      </c>
      <c r="D336" s="7">
        <v>1.1000000000000001E-3</v>
      </c>
      <c r="E336" s="6" t="s">
        <v>253</v>
      </c>
      <c r="F336" s="6" t="s">
        <v>286</v>
      </c>
      <c r="G336" s="6" t="str">
        <f t="shared" si="13"/>
        <v>Financiera</v>
      </c>
      <c r="H336" s="6">
        <v>1</v>
      </c>
      <c r="I336" s="6" t="s">
        <v>286</v>
      </c>
      <c r="J336" s="6" t="s">
        <v>253</v>
      </c>
      <c r="K336" s="6" t="s">
        <v>559</v>
      </c>
      <c r="M336"/>
      <c r="N336"/>
      <c r="O336"/>
      <c r="P336"/>
      <c r="Q336"/>
      <c r="R336"/>
      <c r="S336"/>
      <c r="T336"/>
      <c r="U336"/>
      <c r="V336"/>
      <c r="W336"/>
      <c r="X336"/>
      <c r="Y336"/>
      <c r="Z336"/>
    </row>
    <row r="337" spans="1:26" s="9" customFormat="1" x14ac:dyDescent="0.25">
      <c r="A337" s="66">
        <v>1</v>
      </c>
      <c r="B337" s="6" t="s">
        <v>217</v>
      </c>
      <c r="C337" s="6" t="s">
        <v>308</v>
      </c>
      <c r="D337" s="7">
        <v>7.0000000000000001E-3</v>
      </c>
      <c r="E337" s="6" t="s">
        <v>253</v>
      </c>
      <c r="F337" s="6" t="s">
        <v>286</v>
      </c>
      <c r="G337" s="6" t="str">
        <f t="shared" si="13"/>
        <v>Financiera</v>
      </c>
      <c r="H337" s="6">
        <v>1</v>
      </c>
      <c r="I337" s="6" t="s">
        <v>286</v>
      </c>
      <c r="J337" s="6" t="s">
        <v>253</v>
      </c>
      <c r="K337" s="6" t="s">
        <v>559</v>
      </c>
      <c r="M337"/>
      <c r="N337"/>
      <c r="O337"/>
      <c r="P337"/>
      <c r="Q337"/>
      <c r="R337"/>
      <c r="S337"/>
      <c r="T337"/>
      <c r="U337"/>
      <c r="V337"/>
      <c r="W337"/>
      <c r="X337"/>
      <c r="Y337"/>
      <c r="Z337"/>
    </row>
    <row r="338" spans="1:26" s="9" customFormat="1" x14ac:dyDescent="0.25">
      <c r="A338" s="66">
        <v>1</v>
      </c>
      <c r="B338" s="6" t="s">
        <v>217</v>
      </c>
      <c r="C338" s="6" t="s">
        <v>309</v>
      </c>
      <c r="D338" s="7">
        <v>6.9999999999999999E-4</v>
      </c>
      <c r="E338" s="6" t="s">
        <v>253</v>
      </c>
      <c r="F338" s="6" t="s">
        <v>286</v>
      </c>
      <c r="G338" s="6" t="str">
        <f t="shared" si="13"/>
        <v>Financiera</v>
      </c>
      <c r="H338" s="6">
        <v>1</v>
      </c>
      <c r="I338" s="6" t="s">
        <v>286</v>
      </c>
      <c r="J338" s="6" t="s">
        <v>253</v>
      </c>
      <c r="K338" s="6" t="s">
        <v>559</v>
      </c>
      <c r="M338"/>
      <c r="N338"/>
      <c r="O338"/>
      <c r="P338"/>
      <c r="Q338"/>
      <c r="R338"/>
      <c r="S338"/>
      <c r="T338"/>
      <c r="U338"/>
      <c r="V338"/>
      <c r="W338"/>
      <c r="X338"/>
      <c r="Y338"/>
      <c r="Z338"/>
    </row>
    <row r="339" spans="1:26" s="9" customFormat="1" x14ac:dyDescent="0.25">
      <c r="A339" s="66">
        <v>1</v>
      </c>
      <c r="B339" s="6" t="s">
        <v>217</v>
      </c>
      <c r="C339" s="6" t="s">
        <v>310</v>
      </c>
      <c r="D339" s="7">
        <v>0</v>
      </c>
      <c r="E339" s="6" t="s">
        <v>253</v>
      </c>
      <c r="F339" s="6" t="s">
        <v>286</v>
      </c>
      <c r="G339" s="6" t="str">
        <f t="shared" si="13"/>
        <v>Financiera</v>
      </c>
      <c r="H339" s="6">
        <v>1</v>
      </c>
      <c r="I339" s="6" t="s">
        <v>286</v>
      </c>
      <c r="J339" s="6" t="s">
        <v>253</v>
      </c>
      <c r="K339" s="6" t="s">
        <v>559</v>
      </c>
      <c r="M339"/>
      <c r="N339"/>
      <c r="O339"/>
      <c r="P339"/>
      <c r="Q339"/>
      <c r="R339"/>
      <c r="S339"/>
      <c r="T339"/>
      <c r="U339"/>
      <c r="V339"/>
      <c r="W339"/>
      <c r="X339"/>
      <c r="Y339"/>
      <c r="Z339"/>
    </row>
    <row r="340" spans="1:26" s="9" customFormat="1" x14ac:dyDescent="0.25">
      <c r="A340" s="66">
        <v>1</v>
      </c>
      <c r="B340" s="6" t="s">
        <v>217</v>
      </c>
      <c r="C340" s="6" t="s">
        <v>311</v>
      </c>
      <c r="D340" s="7">
        <v>0</v>
      </c>
      <c r="E340" s="6" t="s">
        <v>253</v>
      </c>
      <c r="F340" s="6" t="s">
        <v>286</v>
      </c>
      <c r="G340" s="6" t="str">
        <f t="shared" si="13"/>
        <v>Financiera</v>
      </c>
      <c r="H340" s="6">
        <v>1</v>
      </c>
      <c r="I340" s="6" t="s">
        <v>286</v>
      </c>
      <c r="J340" s="6" t="s">
        <v>253</v>
      </c>
      <c r="K340" s="6" t="s">
        <v>559</v>
      </c>
      <c r="M340"/>
      <c r="N340"/>
      <c r="O340"/>
      <c r="P340"/>
      <c r="Q340"/>
      <c r="R340"/>
      <c r="S340"/>
      <c r="T340"/>
      <c r="U340"/>
      <c r="V340"/>
      <c r="W340"/>
      <c r="X340"/>
      <c r="Y340"/>
      <c r="Z340"/>
    </row>
    <row r="341" spans="1:26" s="9" customFormat="1" x14ac:dyDescent="0.25">
      <c r="A341" s="66">
        <v>1</v>
      </c>
      <c r="B341" s="6" t="s">
        <v>217</v>
      </c>
      <c r="C341" s="6" t="s">
        <v>312</v>
      </c>
      <c r="D341" s="7">
        <v>0.15640000000000001</v>
      </c>
      <c r="E341" s="6" t="s">
        <v>253</v>
      </c>
      <c r="F341" s="6" t="s">
        <v>286</v>
      </c>
      <c r="G341" s="6" t="str">
        <f t="shared" ref="G341:G372" si="14">IF(D341&gt;50%,"Control","Financiera")</f>
        <v>Financiera</v>
      </c>
      <c r="H341" s="6">
        <v>1</v>
      </c>
      <c r="I341" s="6" t="s">
        <v>286</v>
      </c>
      <c r="J341" s="6" t="s">
        <v>253</v>
      </c>
      <c r="K341" s="6" t="s">
        <v>559</v>
      </c>
      <c r="M341"/>
      <c r="N341"/>
      <c r="O341"/>
      <c r="P341"/>
      <c r="Q341"/>
      <c r="R341"/>
      <c r="S341"/>
      <c r="T341"/>
      <c r="U341"/>
      <c r="V341"/>
      <c r="W341"/>
      <c r="X341"/>
      <c r="Y341"/>
      <c r="Z341"/>
    </row>
    <row r="342" spans="1:26" s="9" customFormat="1" x14ac:dyDescent="0.25">
      <c r="A342" s="66">
        <v>1</v>
      </c>
      <c r="B342" s="6" t="s">
        <v>221</v>
      </c>
      <c r="C342" s="6" t="s">
        <v>313</v>
      </c>
      <c r="D342" s="7">
        <v>1</v>
      </c>
      <c r="E342" s="6" t="s">
        <v>6</v>
      </c>
      <c r="F342" s="6" t="s">
        <v>246</v>
      </c>
      <c r="G342" s="6" t="str">
        <f t="shared" si="14"/>
        <v>Control</v>
      </c>
      <c r="H342" s="6">
        <v>1</v>
      </c>
      <c r="I342" s="6" t="s">
        <v>556</v>
      </c>
      <c r="J342" s="6" t="s">
        <v>6</v>
      </c>
      <c r="K342" s="6" t="s">
        <v>557</v>
      </c>
      <c r="M342"/>
      <c r="N342"/>
      <c r="O342"/>
      <c r="P342"/>
      <c r="Q342"/>
      <c r="R342"/>
      <c r="S342"/>
      <c r="T342"/>
      <c r="U342"/>
      <c r="V342"/>
      <c r="W342"/>
      <c r="X342"/>
      <c r="Y342"/>
      <c r="Z342"/>
    </row>
    <row r="343" spans="1:26" s="9" customFormat="1" x14ac:dyDescent="0.25">
      <c r="A343" s="66">
        <v>1</v>
      </c>
      <c r="B343" s="6" t="s">
        <v>221</v>
      </c>
      <c r="C343" s="6" t="s">
        <v>314</v>
      </c>
      <c r="D343" s="7">
        <v>1</v>
      </c>
      <c r="E343" s="6" t="s">
        <v>6</v>
      </c>
      <c r="F343" s="6" t="s">
        <v>246</v>
      </c>
      <c r="G343" s="6" t="str">
        <f t="shared" si="14"/>
        <v>Control</v>
      </c>
      <c r="H343" s="6">
        <v>1</v>
      </c>
      <c r="I343" s="6" t="s">
        <v>556</v>
      </c>
      <c r="J343" s="6" t="s">
        <v>6</v>
      </c>
      <c r="K343" s="6" t="s">
        <v>557</v>
      </c>
      <c r="M343"/>
      <c r="N343"/>
      <c r="O343"/>
      <c r="P343"/>
      <c r="Q343"/>
      <c r="R343"/>
      <c r="S343"/>
      <c r="T343"/>
      <c r="U343"/>
      <c r="V343"/>
      <c r="W343"/>
      <c r="X343"/>
      <c r="Y343"/>
      <c r="Z343"/>
    </row>
    <row r="344" spans="1:26" s="9" customFormat="1" x14ac:dyDescent="0.25">
      <c r="A344" s="66">
        <v>1</v>
      </c>
      <c r="B344" s="6" t="s">
        <v>221</v>
      </c>
      <c r="C344" s="6" t="s">
        <v>315</v>
      </c>
      <c r="D344" s="7">
        <v>1</v>
      </c>
      <c r="E344" s="6" t="s">
        <v>6</v>
      </c>
      <c r="F344" s="6" t="s">
        <v>246</v>
      </c>
      <c r="G344" s="6" t="str">
        <f t="shared" si="14"/>
        <v>Control</v>
      </c>
      <c r="H344" s="6">
        <v>1</v>
      </c>
      <c r="I344" s="6" t="s">
        <v>556</v>
      </c>
      <c r="J344" s="6" t="s">
        <v>6</v>
      </c>
      <c r="K344" s="6" t="s">
        <v>557</v>
      </c>
      <c r="M344"/>
      <c r="N344"/>
      <c r="O344"/>
      <c r="P344"/>
      <c r="Q344"/>
      <c r="R344"/>
      <c r="S344"/>
      <c r="T344"/>
      <c r="U344"/>
      <c r="V344"/>
      <c r="W344"/>
      <c r="X344"/>
      <c r="Y344"/>
      <c r="Z344"/>
    </row>
    <row r="345" spans="1:26" s="9" customFormat="1" x14ac:dyDescent="0.25">
      <c r="A345" s="66">
        <v>1</v>
      </c>
      <c r="B345" s="6" t="s">
        <v>221</v>
      </c>
      <c r="C345" s="6" t="s">
        <v>316</v>
      </c>
      <c r="D345" s="7">
        <v>1</v>
      </c>
      <c r="E345" s="6" t="s">
        <v>6</v>
      </c>
      <c r="F345" s="6" t="s">
        <v>246</v>
      </c>
      <c r="G345" s="6" t="str">
        <f t="shared" si="14"/>
        <v>Control</v>
      </c>
      <c r="H345" s="6">
        <v>1</v>
      </c>
      <c r="I345" s="6" t="s">
        <v>556</v>
      </c>
      <c r="J345" s="6" t="s">
        <v>6</v>
      </c>
      <c r="K345" s="6" t="s">
        <v>557</v>
      </c>
      <c r="M345"/>
      <c r="N345"/>
      <c r="O345"/>
      <c r="P345"/>
      <c r="Q345"/>
      <c r="R345"/>
      <c r="S345"/>
      <c r="T345"/>
      <c r="U345"/>
      <c r="V345"/>
      <c r="W345"/>
      <c r="X345"/>
      <c r="Y345"/>
      <c r="Z345"/>
    </row>
    <row r="346" spans="1:26" s="9" customFormat="1" x14ac:dyDescent="0.25">
      <c r="A346" s="66">
        <v>1</v>
      </c>
      <c r="B346" s="6" t="s">
        <v>221</v>
      </c>
      <c r="C346" s="6" t="s">
        <v>317</v>
      </c>
      <c r="D346" s="7">
        <v>1</v>
      </c>
      <c r="E346" s="6" t="s">
        <v>6</v>
      </c>
      <c r="F346" s="6" t="s">
        <v>246</v>
      </c>
      <c r="G346" s="6" t="str">
        <f t="shared" si="14"/>
        <v>Control</v>
      </c>
      <c r="H346" s="6">
        <v>1</v>
      </c>
      <c r="I346" s="6" t="s">
        <v>556</v>
      </c>
      <c r="J346" s="6" t="s">
        <v>6</v>
      </c>
      <c r="K346" s="6" t="s">
        <v>557</v>
      </c>
      <c r="M346"/>
      <c r="N346"/>
      <c r="O346"/>
      <c r="P346"/>
      <c r="Q346"/>
      <c r="R346"/>
      <c r="S346"/>
      <c r="T346"/>
      <c r="U346"/>
      <c r="V346"/>
      <c r="W346"/>
      <c r="X346"/>
      <c r="Y346"/>
      <c r="Z346"/>
    </row>
    <row r="347" spans="1:26" s="9" customFormat="1" x14ac:dyDescent="0.25">
      <c r="A347" s="66">
        <v>1</v>
      </c>
      <c r="B347" s="6" t="s">
        <v>221</v>
      </c>
      <c r="C347" s="6" t="s">
        <v>318</v>
      </c>
      <c r="D347" s="7">
        <v>0.85709999999999997</v>
      </c>
      <c r="E347" s="6" t="s">
        <v>6</v>
      </c>
      <c r="F347" s="6" t="s">
        <v>246</v>
      </c>
      <c r="G347" s="6" t="str">
        <f t="shared" si="14"/>
        <v>Control</v>
      </c>
      <c r="H347" s="6">
        <v>1</v>
      </c>
      <c r="I347" s="6" t="s">
        <v>556</v>
      </c>
      <c r="J347" s="6" t="s">
        <v>6</v>
      </c>
      <c r="K347" s="6" t="s">
        <v>557</v>
      </c>
      <c r="M347"/>
      <c r="N347"/>
      <c r="O347"/>
      <c r="P347"/>
      <c r="Q347"/>
      <c r="R347"/>
      <c r="S347"/>
      <c r="T347"/>
      <c r="U347"/>
      <c r="V347"/>
      <c r="W347"/>
      <c r="X347"/>
      <c r="Y347"/>
      <c r="Z347"/>
    </row>
    <row r="348" spans="1:26" s="9" customFormat="1" x14ac:dyDescent="0.25">
      <c r="A348" s="66">
        <v>1</v>
      </c>
      <c r="B348" s="6" t="s">
        <v>221</v>
      </c>
      <c r="C348" s="6" t="s">
        <v>319</v>
      </c>
      <c r="D348" s="7">
        <v>0.85709999999999997</v>
      </c>
      <c r="E348" s="6" t="s">
        <v>6</v>
      </c>
      <c r="F348" s="6" t="s">
        <v>246</v>
      </c>
      <c r="G348" s="6" t="str">
        <f t="shared" si="14"/>
        <v>Control</v>
      </c>
      <c r="H348" s="6">
        <v>1</v>
      </c>
      <c r="I348" s="6" t="s">
        <v>556</v>
      </c>
      <c r="J348" s="6" t="s">
        <v>6</v>
      </c>
      <c r="K348" s="6" t="s">
        <v>557</v>
      </c>
      <c r="M348"/>
      <c r="N348"/>
      <c r="O348"/>
      <c r="P348"/>
      <c r="Q348"/>
      <c r="R348"/>
      <c r="S348"/>
      <c r="T348"/>
      <c r="U348"/>
      <c r="V348"/>
      <c r="W348"/>
      <c r="X348"/>
      <c r="Y348"/>
      <c r="Z348"/>
    </row>
    <row r="349" spans="1:26" s="9" customFormat="1" x14ac:dyDescent="0.25">
      <c r="A349" s="66">
        <v>1</v>
      </c>
      <c r="B349" s="6" t="s">
        <v>221</v>
      </c>
      <c r="C349" s="6" t="s">
        <v>320</v>
      </c>
      <c r="D349" s="7">
        <v>1</v>
      </c>
      <c r="E349" s="6" t="s">
        <v>6</v>
      </c>
      <c r="F349" s="6" t="s">
        <v>246</v>
      </c>
      <c r="G349" s="6" t="str">
        <f t="shared" si="14"/>
        <v>Control</v>
      </c>
      <c r="H349" s="6">
        <v>1</v>
      </c>
      <c r="I349" s="6" t="s">
        <v>556</v>
      </c>
      <c r="J349" s="6" t="s">
        <v>6</v>
      </c>
      <c r="K349" s="6" t="s">
        <v>557</v>
      </c>
      <c r="M349"/>
      <c r="N349"/>
      <c r="O349"/>
      <c r="P349"/>
      <c r="Q349"/>
      <c r="R349"/>
      <c r="S349"/>
      <c r="T349"/>
      <c r="U349"/>
      <c r="V349"/>
      <c r="W349"/>
      <c r="X349"/>
      <c r="Y349"/>
      <c r="Z349"/>
    </row>
    <row r="350" spans="1:26" s="9" customFormat="1" x14ac:dyDescent="0.25">
      <c r="A350" s="66">
        <v>1</v>
      </c>
      <c r="B350" s="6" t="s">
        <v>221</v>
      </c>
      <c r="C350" s="6" t="s">
        <v>321</v>
      </c>
      <c r="D350" s="7">
        <v>1</v>
      </c>
      <c r="E350" s="6" t="s">
        <v>6</v>
      </c>
      <c r="F350" s="6" t="s">
        <v>246</v>
      </c>
      <c r="G350" s="6" t="str">
        <f t="shared" si="14"/>
        <v>Control</v>
      </c>
      <c r="H350" s="6">
        <v>1</v>
      </c>
      <c r="I350" s="6" t="s">
        <v>556</v>
      </c>
      <c r="J350" s="6" t="s">
        <v>6</v>
      </c>
      <c r="K350" s="6" t="s">
        <v>557</v>
      </c>
      <c r="M350"/>
      <c r="N350"/>
      <c r="O350"/>
      <c r="P350"/>
      <c r="Q350"/>
      <c r="R350"/>
      <c r="S350"/>
      <c r="T350"/>
      <c r="U350"/>
      <c r="V350"/>
      <c r="W350"/>
      <c r="X350"/>
      <c r="Y350"/>
      <c r="Z350"/>
    </row>
    <row r="351" spans="1:26" s="9" customFormat="1" x14ac:dyDescent="0.25">
      <c r="A351" s="66">
        <v>1</v>
      </c>
      <c r="B351" s="6" t="s">
        <v>221</v>
      </c>
      <c r="C351" s="6" t="s">
        <v>322</v>
      </c>
      <c r="D351" s="7">
        <v>1</v>
      </c>
      <c r="E351" s="6" t="s">
        <v>6</v>
      </c>
      <c r="F351" s="6" t="s">
        <v>246</v>
      </c>
      <c r="G351" s="6" t="str">
        <f t="shared" si="14"/>
        <v>Control</v>
      </c>
      <c r="H351" s="6">
        <v>1</v>
      </c>
      <c r="I351" s="6" t="s">
        <v>556</v>
      </c>
      <c r="J351" s="6" t="s">
        <v>6</v>
      </c>
      <c r="K351" s="6" t="s">
        <v>557</v>
      </c>
      <c r="M351"/>
      <c r="N351"/>
      <c r="O351"/>
      <c r="P351"/>
      <c r="Q351"/>
      <c r="R351"/>
      <c r="S351"/>
      <c r="T351"/>
      <c r="U351"/>
      <c r="V351"/>
      <c r="W351"/>
      <c r="X351"/>
      <c r="Y351"/>
      <c r="Z351"/>
    </row>
    <row r="352" spans="1:26" s="9" customFormat="1" x14ac:dyDescent="0.25">
      <c r="A352" s="66">
        <v>1</v>
      </c>
      <c r="B352" s="6" t="s">
        <v>221</v>
      </c>
      <c r="C352" s="6" t="s">
        <v>323</v>
      </c>
      <c r="D352" s="7">
        <v>0.53880000000000006</v>
      </c>
      <c r="E352" s="6" t="s">
        <v>6</v>
      </c>
      <c r="F352" s="6" t="s">
        <v>246</v>
      </c>
      <c r="G352" s="6" t="str">
        <f t="shared" si="14"/>
        <v>Control</v>
      </c>
      <c r="H352" s="6">
        <v>1</v>
      </c>
      <c r="I352" s="6" t="s">
        <v>556</v>
      </c>
      <c r="J352" s="6" t="s">
        <v>6</v>
      </c>
      <c r="K352" s="6" t="s">
        <v>557</v>
      </c>
      <c r="M352"/>
      <c r="N352"/>
      <c r="O352"/>
      <c r="P352"/>
      <c r="Q352"/>
      <c r="R352"/>
      <c r="S352"/>
      <c r="T352"/>
      <c r="U352"/>
      <c r="V352"/>
      <c r="W352"/>
      <c r="X352"/>
      <c r="Y352"/>
      <c r="Z352"/>
    </row>
    <row r="353" spans="1:26" s="9" customFormat="1" x14ac:dyDescent="0.25">
      <c r="A353" s="66">
        <v>1</v>
      </c>
      <c r="B353" s="6" t="s">
        <v>221</v>
      </c>
      <c r="C353" s="6" t="s">
        <v>324</v>
      </c>
      <c r="D353" s="7">
        <v>0.53859999999999997</v>
      </c>
      <c r="E353" s="6" t="s">
        <v>6</v>
      </c>
      <c r="F353" s="6" t="s">
        <v>246</v>
      </c>
      <c r="G353" s="6" t="str">
        <f t="shared" si="14"/>
        <v>Control</v>
      </c>
      <c r="H353" s="6">
        <v>1</v>
      </c>
      <c r="I353" s="6" t="s">
        <v>556</v>
      </c>
      <c r="J353" s="6" t="s">
        <v>6</v>
      </c>
      <c r="K353" s="6" t="s">
        <v>557</v>
      </c>
      <c r="M353"/>
      <c r="N353"/>
      <c r="O353"/>
      <c r="P353"/>
      <c r="Q353"/>
      <c r="R353"/>
      <c r="S353"/>
      <c r="T353"/>
      <c r="U353"/>
      <c r="V353"/>
      <c r="W353"/>
      <c r="X353"/>
      <c r="Y353"/>
      <c r="Z353"/>
    </row>
    <row r="354" spans="1:26" s="9" customFormat="1" x14ac:dyDescent="0.25">
      <c r="A354" s="66">
        <v>1</v>
      </c>
      <c r="B354" s="6" t="s">
        <v>221</v>
      </c>
      <c r="C354" s="6" t="s">
        <v>325</v>
      </c>
      <c r="D354" s="7">
        <v>0.51790000000000003</v>
      </c>
      <c r="E354" s="6" t="s">
        <v>6</v>
      </c>
      <c r="F354" s="6" t="s">
        <v>246</v>
      </c>
      <c r="G354" s="6" t="str">
        <f t="shared" si="14"/>
        <v>Control</v>
      </c>
      <c r="H354" s="6">
        <v>1</v>
      </c>
      <c r="I354" s="6" t="s">
        <v>556</v>
      </c>
      <c r="J354" s="6" t="s">
        <v>6</v>
      </c>
      <c r="K354" s="6" t="s">
        <v>557</v>
      </c>
      <c r="M354"/>
      <c r="N354"/>
      <c r="O354"/>
      <c r="P354"/>
      <c r="Q354"/>
      <c r="R354"/>
      <c r="S354"/>
      <c r="T354"/>
      <c r="U354"/>
      <c r="V354"/>
      <c r="W354"/>
      <c r="X354"/>
      <c r="Y354"/>
      <c r="Z354"/>
    </row>
    <row r="355" spans="1:26" s="9" customFormat="1" x14ac:dyDescent="0.25">
      <c r="A355" s="66">
        <v>1</v>
      </c>
      <c r="B355" s="6" t="s">
        <v>221</v>
      </c>
      <c r="C355" s="6" t="s">
        <v>326</v>
      </c>
      <c r="D355" s="7">
        <v>1</v>
      </c>
      <c r="E355" s="6" t="s">
        <v>6</v>
      </c>
      <c r="F355" s="6" t="s">
        <v>246</v>
      </c>
      <c r="G355" s="6" t="str">
        <f t="shared" si="14"/>
        <v>Control</v>
      </c>
      <c r="H355" s="6">
        <v>1</v>
      </c>
      <c r="I355" s="6" t="s">
        <v>556</v>
      </c>
      <c r="J355" s="6" t="s">
        <v>6</v>
      </c>
      <c r="K355" s="6" t="s">
        <v>557</v>
      </c>
      <c r="M355"/>
      <c r="N355"/>
      <c r="O355"/>
      <c r="P355"/>
      <c r="Q355"/>
      <c r="R355"/>
      <c r="S355"/>
      <c r="T355"/>
      <c r="U355"/>
      <c r="V355"/>
      <c r="W355"/>
      <c r="X355"/>
      <c r="Y355"/>
      <c r="Z355"/>
    </row>
    <row r="356" spans="1:26" s="9" customFormat="1" x14ac:dyDescent="0.25">
      <c r="A356" s="66">
        <v>1</v>
      </c>
      <c r="B356" s="6" t="s">
        <v>221</v>
      </c>
      <c r="C356" s="6" t="s">
        <v>327</v>
      </c>
      <c r="D356" s="7">
        <v>1</v>
      </c>
      <c r="E356" s="6" t="s">
        <v>6</v>
      </c>
      <c r="F356" s="6" t="s">
        <v>246</v>
      </c>
      <c r="G356" s="6" t="str">
        <f t="shared" si="14"/>
        <v>Control</v>
      </c>
      <c r="H356" s="6">
        <v>1</v>
      </c>
      <c r="I356" s="6" t="s">
        <v>556</v>
      </c>
      <c r="J356" s="6" t="s">
        <v>6</v>
      </c>
      <c r="K356" s="6" t="s">
        <v>557</v>
      </c>
      <c r="M356"/>
      <c r="N356"/>
      <c r="O356"/>
      <c r="P356"/>
      <c r="Q356"/>
      <c r="R356"/>
      <c r="S356"/>
      <c r="T356"/>
      <c r="U356"/>
      <c r="V356"/>
      <c r="W356"/>
      <c r="X356"/>
      <c r="Y356"/>
      <c r="Z356"/>
    </row>
    <row r="357" spans="1:26" s="9" customFormat="1" x14ac:dyDescent="0.25">
      <c r="A357" s="66">
        <v>1</v>
      </c>
      <c r="B357" s="6" t="s">
        <v>221</v>
      </c>
      <c r="C357" s="6" t="s">
        <v>328</v>
      </c>
      <c r="D357" s="7">
        <v>1</v>
      </c>
      <c r="E357" s="6" t="s">
        <v>6</v>
      </c>
      <c r="F357" s="6" t="s">
        <v>246</v>
      </c>
      <c r="G357" s="6" t="str">
        <f t="shared" si="14"/>
        <v>Control</v>
      </c>
      <c r="H357" s="6">
        <v>1</v>
      </c>
      <c r="I357" s="6" t="s">
        <v>556</v>
      </c>
      <c r="J357" s="6" t="s">
        <v>6</v>
      </c>
      <c r="K357" s="6" t="s">
        <v>557</v>
      </c>
      <c r="M357"/>
      <c r="N357"/>
      <c r="O357"/>
      <c r="P357"/>
      <c r="Q357"/>
      <c r="R357"/>
      <c r="S357"/>
      <c r="T357"/>
      <c r="U357"/>
      <c r="V357"/>
      <c r="W357"/>
      <c r="X357"/>
      <c r="Y357"/>
      <c r="Z357"/>
    </row>
    <row r="358" spans="1:26" s="9" customFormat="1" x14ac:dyDescent="0.25">
      <c r="A358" s="66">
        <v>1</v>
      </c>
      <c r="B358" s="6" t="s">
        <v>221</v>
      </c>
      <c r="C358" s="6" t="s">
        <v>329</v>
      </c>
      <c r="D358" s="7">
        <v>1</v>
      </c>
      <c r="E358" s="6" t="s">
        <v>6</v>
      </c>
      <c r="F358" s="6" t="s">
        <v>246</v>
      </c>
      <c r="G358" s="6" t="str">
        <f t="shared" si="14"/>
        <v>Control</v>
      </c>
      <c r="H358" s="6">
        <v>1</v>
      </c>
      <c r="I358" s="6" t="s">
        <v>556</v>
      </c>
      <c r="J358" s="6" t="s">
        <v>6</v>
      </c>
      <c r="K358" s="6" t="s">
        <v>557</v>
      </c>
      <c r="M358"/>
      <c r="N358"/>
      <c r="O358"/>
      <c r="P358"/>
      <c r="Q358"/>
      <c r="R358"/>
      <c r="S358"/>
      <c r="T358"/>
      <c r="U358"/>
      <c r="V358"/>
      <c r="W358"/>
      <c r="X358"/>
      <c r="Y358"/>
      <c r="Z358"/>
    </row>
    <row r="359" spans="1:26" s="9" customFormat="1" x14ac:dyDescent="0.25">
      <c r="A359" s="66">
        <v>1</v>
      </c>
      <c r="B359" s="6" t="s">
        <v>221</v>
      </c>
      <c r="C359" s="6" t="s">
        <v>330</v>
      </c>
      <c r="D359" s="7">
        <v>0.53880000000000006</v>
      </c>
      <c r="E359" s="6" t="s">
        <v>6</v>
      </c>
      <c r="F359" s="6" t="s">
        <v>246</v>
      </c>
      <c r="G359" s="6" t="str">
        <f t="shared" si="14"/>
        <v>Control</v>
      </c>
      <c r="H359" s="6">
        <v>1</v>
      </c>
      <c r="I359" s="6" t="s">
        <v>556</v>
      </c>
      <c r="J359" s="6" t="s">
        <v>6</v>
      </c>
      <c r="K359" s="6" t="s">
        <v>557</v>
      </c>
      <c r="M359"/>
      <c r="N359"/>
      <c r="O359"/>
      <c r="P359"/>
      <c r="Q359"/>
      <c r="R359"/>
      <c r="S359"/>
      <c r="T359"/>
      <c r="U359"/>
      <c r="V359"/>
      <c r="W359"/>
      <c r="X359"/>
      <c r="Y359"/>
      <c r="Z359"/>
    </row>
    <row r="360" spans="1:26" s="9" customFormat="1" x14ac:dyDescent="0.25">
      <c r="A360" s="66">
        <v>1</v>
      </c>
      <c r="B360" s="6" t="s">
        <v>221</v>
      </c>
      <c r="C360" s="6" t="s">
        <v>331</v>
      </c>
      <c r="D360" s="7">
        <v>0.53879999999999995</v>
      </c>
      <c r="E360" s="6" t="s">
        <v>6</v>
      </c>
      <c r="F360" s="6" t="s">
        <v>246</v>
      </c>
      <c r="G360" s="6" t="str">
        <f t="shared" si="14"/>
        <v>Control</v>
      </c>
      <c r="H360" s="6">
        <v>1</v>
      </c>
      <c r="I360" s="6" t="s">
        <v>556</v>
      </c>
      <c r="J360" s="6" t="s">
        <v>6</v>
      </c>
      <c r="K360" s="6" t="s">
        <v>557</v>
      </c>
      <c r="M360"/>
      <c r="N360"/>
      <c r="O360"/>
      <c r="P360"/>
      <c r="Q360"/>
      <c r="R360"/>
      <c r="S360"/>
      <c r="T360"/>
      <c r="U360"/>
      <c r="V360"/>
      <c r="W360"/>
      <c r="X360"/>
      <c r="Y360"/>
      <c r="Z360"/>
    </row>
    <row r="361" spans="1:26" s="9" customFormat="1" x14ac:dyDescent="0.25">
      <c r="A361" s="66">
        <v>1</v>
      </c>
      <c r="B361" s="6" t="s">
        <v>221</v>
      </c>
      <c r="C361" s="6" t="s">
        <v>332</v>
      </c>
      <c r="D361" s="7">
        <v>0.63570000000000004</v>
      </c>
      <c r="E361" s="6" t="s">
        <v>6</v>
      </c>
      <c r="F361" s="6" t="s">
        <v>246</v>
      </c>
      <c r="G361" s="6" t="str">
        <f t="shared" si="14"/>
        <v>Control</v>
      </c>
      <c r="H361" s="6">
        <v>1</v>
      </c>
      <c r="I361" s="6" t="s">
        <v>556</v>
      </c>
      <c r="J361" s="6" t="s">
        <v>6</v>
      </c>
      <c r="K361" s="6" t="s">
        <v>557</v>
      </c>
      <c r="M361"/>
      <c r="N361"/>
      <c r="O361"/>
      <c r="P361"/>
      <c r="Q361"/>
      <c r="R361"/>
      <c r="S361"/>
      <c r="T361"/>
      <c r="U361"/>
      <c r="V361"/>
      <c r="W361"/>
      <c r="X361"/>
      <c r="Y361"/>
      <c r="Z361"/>
    </row>
    <row r="362" spans="1:26" s="9" customFormat="1" x14ac:dyDescent="0.25">
      <c r="A362" s="66">
        <v>1</v>
      </c>
      <c r="B362" s="6" t="s">
        <v>221</v>
      </c>
      <c r="C362" s="6" t="s">
        <v>333</v>
      </c>
      <c r="D362" s="7">
        <v>0.56330000000000002</v>
      </c>
      <c r="E362" s="6" t="s">
        <v>6</v>
      </c>
      <c r="F362" s="6" t="s">
        <v>246</v>
      </c>
      <c r="G362" s="6" t="str">
        <f t="shared" si="14"/>
        <v>Control</v>
      </c>
      <c r="H362" s="6">
        <v>1</v>
      </c>
      <c r="I362" s="6" t="s">
        <v>556</v>
      </c>
      <c r="J362" s="6" t="s">
        <v>6</v>
      </c>
      <c r="K362" s="6" t="s">
        <v>557</v>
      </c>
      <c r="M362"/>
      <c r="N362"/>
      <c r="O362"/>
      <c r="P362"/>
      <c r="Q362"/>
      <c r="R362"/>
      <c r="S362"/>
      <c r="T362"/>
      <c r="U362"/>
      <c r="V362"/>
      <c r="W362"/>
      <c r="X362"/>
      <c r="Y362"/>
      <c r="Z362"/>
    </row>
    <row r="363" spans="1:26" s="9" customFormat="1" x14ac:dyDescent="0.25">
      <c r="A363" s="66">
        <v>1</v>
      </c>
      <c r="B363" s="6" t="s">
        <v>221</v>
      </c>
      <c r="C363" s="6" t="s">
        <v>334</v>
      </c>
      <c r="D363" s="7">
        <v>0.99540000000000006</v>
      </c>
      <c r="E363" s="6" t="s">
        <v>6</v>
      </c>
      <c r="F363" s="6" t="s">
        <v>246</v>
      </c>
      <c r="G363" s="6" t="str">
        <f t="shared" si="14"/>
        <v>Control</v>
      </c>
      <c r="H363" s="6">
        <v>1</v>
      </c>
      <c r="I363" s="6" t="s">
        <v>556</v>
      </c>
      <c r="J363" s="6" t="s">
        <v>6</v>
      </c>
      <c r="K363" s="6" t="s">
        <v>557</v>
      </c>
      <c r="M363"/>
      <c r="N363"/>
      <c r="O363"/>
      <c r="P363"/>
      <c r="Q363"/>
      <c r="R363"/>
      <c r="S363"/>
      <c r="T363"/>
      <c r="U363"/>
      <c r="V363"/>
      <c r="W363"/>
      <c r="X363"/>
      <c r="Y363"/>
      <c r="Z363"/>
    </row>
    <row r="364" spans="1:26" s="9" customFormat="1" x14ac:dyDescent="0.25">
      <c r="A364" s="66">
        <v>1</v>
      </c>
      <c r="B364" s="6" t="s">
        <v>221</v>
      </c>
      <c r="C364" s="6" t="s">
        <v>335</v>
      </c>
      <c r="D364" s="7">
        <v>0.8286</v>
      </c>
      <c r="E364" s="6" t="s">
        <v>6</v>
      </c>
      <c r="F364" s="6" t="s">
        <v>246</v>
      </c>
      <c r="G364" s="6" t="str">
        <f t="shared" si="14"/>
        <v>Control</v>
      </c>
      <c r="H364" s="6">
        <v>1</v>
      </c>
      <c r="I364" s="6" t="s">
        <v>556</v>
      </c>
      <c r="J364" s="6" t="s">
        <v>6</v>
      </c>
      <c r="K364" s="6" t="s">
        <v>557</v>
      </c>
      <c r="M364"/>
      <c r="N364"/>
      <c r="O364"/>
      <c r="P364"/>
      <c r="Q364"/>
      <c r="R364"/>
      <c r="S364"/>
      <c r="T364"/>
      <c r="U364"/>
      <c r="V364"/>
      <c r="W364"/>
      <c r="X364"/>
      <c r="Y364"/>
      <c r="Z364"/>
    </row>
    <row r="365" spans="1:26" s="9" customFormat="1" x14ac:dyDescent="0.25">
      <c r="A365" s="66">
        <v>1</v>
      </c>
      <c r="B365" s="6" t="s">
        <v>221</v>
      </c>
      <c r="C365" s="6" t="s">
        <v>336</v>
      </c>
      <c r="D365" s="7">
        <v>0.53859999999999997</v>
      </c>
      <c r="E365" s="6" t="s">
        <v>6</v>
      </c>
      <c r="F365" s="6" t="s">
        <v>246</v>
      </c>
      <c r="G365" s="6" t="str">
        <f t="shared" si="14"/>
        <v>Control</v>
      </c>
      <c r="H365" s="6">
        <v>1</v>
      </c>
      <c r="I365" s="6" t="s">
        <v>556</v>
      </c>
      <c r="J365" s="6" t="s">
        <v>6</v>
      </c>
      <c r="K365" s="6" t="s">
        <v>557</v>
      </c>
      <c r="M365"/>
      <c r="N365"/>
      <c r="O365"/>
      <c r="P365"/>
      <c r="Q365"/>
      <c r="R365"/>
      <c r="S365"/>
      <c r="T365"/>
      <c r="U365"/>
      <c r="V365"/>
      <c r="W365"/>
      <c r="X365"/>
      <c r="Y365"/>
      <c r="Z365"/>
    </row>
    <row r="366" spans="1:26" s="9" customFormat="1" x14ac:dyDescent="0.25">
      <c r="A366" s="66">
        <v>1</v>
      </c>
      <c r="B366" s="6" t="s">
        <v>221</v>
      </c>
      <c r="C366" s="6" t="s">
        <v>337</v>
      </c>
      <c r="D366" s="7">
        <v>0.53859999999999997</v>
      </c>
      <c r="E366" s="6" t="s">
        <v>6</v>
      </c>
      <c r="F366" s="6" t="s">
        <v>246</v>
      </c>
      <c r="G366" s="6" t="str">
        <f t="shared" si="14"/>
        <v>Control</v>
      </c>
      <c r="H366" s="6">
        <v>1</v>
      </c>
      <c r="I366" s="6" t="s">
        <v>556</v>
      </c>
      <c r="J366" s="6" t="s">
        <v>6</v>
      </c>
      <c r="K366" s="6" t="s">
        <v>557</v>
      </c>
      <c r="M366"/>
      <c r="N366"/>
      <c r="O366"/>
      <c r="P366"/>
      <c r="Q366"/>
      <c r="R366"/>
      <c r="S366"/>
      <c r="T366"/>
      <c r="U366"/>
      <c r="V366"/>
      <c r="W366"/>
      <c r="X366"/>
      <c r="Y366"/>
      <c r="Z366"/>
    </row>
    <row r="367" spans="1:26" s="9" customFormat="1" x14ac:dyDescent="0.25">
      <c r="A367" s="66">
        <v>1</v>
      </c>
      <c r="B367" s="6" t="s">
        <v>221</v>
      </c>
      <c r="C367" s="6" t="s">
        <v>338</v>
      </c>
      <c r="D367" s="7">
        <v>0.50880000000000003</v>
      </c>
      <c r="E367" s="6" t="s">
        <v>6</v>
      </c>
      <c r="F367" s="6" t="s">
        <v>246</v>
      </c>
      <c r="G367" s="6" t="str">
        <f t="shared" si="14"/>
        <v>Control</v>
      </c>
      <c r="H367" s="6">
        <v>1</v>
      </c>
      <c r="I367" s="6" t="s">
        <v>556</v>
      </c>
      <c r="J367" s="6" t="s">
        <v>6</v>
      </c>
      <c r="K367" s="6" t="s">
        <v>557</v>
      </c>
      <c r="M367"/>
      <c r="N367"/>
      <c r="O367"/>
      <c r="P367"/>
      <c r="Q367"/>
      <c r="R367"/>
      <c r="S367"/>
      <c r="T367"/>
      <c r="U367"/>
      <c r="V367"/>
      <c r="W367"/>
      <c r="X367"/>
      <c r="Y367"/>
      <c r="Z367"/>
    </row>
    <row r="368" spans="1:26" s="9" customFormat="1" x14ac:dyDescent="0.25">
      <c r="A368" s="66">
        <v>1</v>
      </c>
      <c r="B368" s="6" t="s">
        <v>221</v>
      </c>
      <c r="C368" s="6" t="s">
        <v>339</v>
      </c>
      <c r="D368" s="7">
        <v>0.50880000000000003</v>
      </c>
      <c r="E368" s="6" t="s">
        <v>6</v>
      </c>
      <c r="F368" s="6" t="s">
        <v>246</v>
      </c>
      <c r="G368" s="6" t="str">
        <f t="shared" si="14"/>
        <v>Control</v>
      </c>
      <c r="H368" s="6">
        <v>1</v>
      </c>
      <c r="I368" s="6" t="s">
        <v>556</v>
      </c>
      <c r="J368" s="6" t="s">
        <v>6</v>
      </c>
      <c r="K368" s="6" t="s">
        <v>557</v>
      </c>
      <c r="M368"/>
      <c r="N368"/>
      <c r="O368"/>
      <c r="P368"/>
      <c r="Q368"/>
      <c r="R368"/>
      <c r="S368"/>
      <c r="T368"/>
      <c r="U368"/>
      <c r="V368"/>
      <c r="W368"/>
      <c r="X368"/>
      <c r="Y368"/>
      <c r="Z368"/>
    </row>
    <row r="369" spans="1:26" s="9" customFormat="1" x14ac:dyDescent="0.25">
      <c r="A369" s="66">
        <v>1</v>
      </c>
      <c r="B369" s="6" t="s">
        <v>221</v>
      </c>
      <c r="C369" s="6" t="s">
        <v>340</v>
      </c>
      <c r="D369" s="7">
        <v>0.50770000000000004</v>
      </c>
      <c r="E369" s="6" t="s">
        <v>6</v>
      </c>
      <c r="F369" s="6" t="s">
        <v>246</v>
      </c>
      <c r="G369" s="6" t="str">
        <f t="shared" si="14"/>
        <v>Control</v>
      </c>
      <c r="H369" s="6">
        <v>1</v>
      </c>
      <c r="I369" s="6" t="s">
        <v>556</v>
      </c>
      <c r="J369" s="6" t="s">
        <v>6</v>
      </c>
      <c r="K369" s="6" t="s">
        <v>557</v>
      </c>
      <c r="M369"/>
      <c r="N369"/>
      <c r="O369"/>
      <c r="P369"/>
      <c r="Q369"/>
      <c r="R369"/>
      <c r="S369"/>
      <c r="T369"/>
      <c r="U369"/>
      <c r="V369"/>
      <c r="W369"/>
      <c r="X369"/>
      <c r="Y369"/>
      <c r="Z369"/>
    </row>
    <row r="370" spans="1:26" s="9" customFormat="1" x14ac:dyDescent="0.25">
      <c r="A370" s="66">
        <v>1</v>
      </c>
      <c r="B370" s="6" t="s">
        <v>221</v>
      </c>
      <c r="C370" s="6" t="s">
        <v>341</v>
      </c>
      <c r="D370" s="7">
        <v>0.54010000000000002</v>
      </c>
      <c r="E370" s="6" t="s">
        <v>6</v>
      </c>
      <c r="F370" s="6" t="s">
        <v>246</v>
      </c>
      <c r="G370" s="6" t="str">
        <f t="shared" si="14"/>
        <v>Control</v>
      </c>
      <c r="H370" s="6">
        <v>1</v>
      </c>
      <c r="I370" s="6" t="s">
        <v>556</v>
      </c>
      <c r="J370" s="6" t="s">
        <v>6</v>
      </c>
      <c r="K370" s="6" t="s">
        <v>557</v>
      </c>
      <c r="M370"/>
      <c r="N370"/>
      <c r="O370"/>
      <c r="P370"/>
      <c r="Q370"/>
      <c r="R370"/>
      <c r="S370"/>
      <c r="T370"/>
      <c r="U370"/>
      <c r="V370"/>
      <c r="W370"/>
      <c r="X370"/>
      <c r="Y370"/>
      <c r="Z370"/>
    </row>
    <row r="371" spans="1:26" s="9" customFormat="1" x14ac:dyDescent="0.25">
      <c r="A371" s="66">
        <v>1</v>
      </c>
      <c r="B371" s="6" t="s">
        <v>221</v>
      </c>
      <c r="C371" s="6" t="s">
        <v>342</v>
      </c>
      <c r="D371" s="7">
        <v>0.54010000000000002</v>
      </c>
      <c r="E371" s="6" t="s">
        <v>6</v>
      </c>
      <c r="F371" s="6" t="s">
        <v>246</v>
      </c>
      <c r="G371" s="6" t="str">
        <f t="shared" si="14"/>
        <v>Control</v>
      </c>
      <c r="H371" s="6">
        <v>1</v>
      </c>
      <c r="I371" s="6" t="s">
        <v>556</v>
      </c>
      <c r="J371" s="6" t="s">
        <v>6</v>
      </c>
      <c r="K371" s="6" t="s">
        <v>557</v>
      </c>
      <c r="M371"/>
      <c r="N371"/>
      <c r="O371"/>
      <c r="P371"/>
      <c r="Q371"/>
      <c r="R371"/>
      <c r="S371"/>
      <c r="T371"/>
      <c r="U371"/>
      <c r="V371"/>
      <c r="W371"/>
      <c r="X371"/>
      <c r="Y371"/>
      <c r="Z371"/>
    </row>
    <row r="372" spans="1:26" s="9" customFormat="1" x14ac:dyDescent="0.25">
      <c r="A372" s="66">
        <v>1</v>
      </c>
      <c r="B372" s="6" t="s">
        <v>221</v>
      </c>
      <c r="C372" s="6" t="s">
        <v>343</v>
      </c>
      <c r="D372" s="7">
        <v>0.9</v>
      </c>
      <c r="E372" s="6" t="s">
        <v>6</v>
      </c>
      <c r="F372" s="6" t="s">
        <v>246</v>
      </c>
      <c r="G372" s="6" t="str">
        <f t="shared" si="14"/>
        <v>Control</v>
      </c>
      <c r="H372" s="6">
        <v>1</v>
      </c>
      <c r="I372" s="6" t="s">
        <v>556</v>
      </c>
      <c r="J372" s="6" t="s">
        <v>6</v>
      </c>
      <c r="K372" s="6" t="s">
        <v>557</v>
      </c>
      <c r="M372"/>
      <c r="N372"/>
      <c r="O372"/>
      <c r="P372"/>
      <c r="Q372"/>
      <c r="R372"/>
      <c r="S372"/>
      <c r="T372"/>
      <c r="U372"/>
      <c r="V372"/>
      <c r="W372"/>
      <c r="X372"/>
      <c r="Y372"/>
      <c r="Z372"/>
    </row>
    <row r="373" spans="1:26" s="9" customFormat="1" x14ac:dyDescent="0.25">
      <c r="A373" s="66">
        <v>1</v>
      </c>
      <c r="B373" s="6" t="s">
        <v>221</v>
      </c>
      <c r="C373" s="6" t="s">
        <v>344</v>
      </c>
      <c r="D373" s="7">
        <v>0.9</v>
      </c>
      <c r="E373" s="6" t="s">
        <v>6</v>
      </c>
      <c r="F373" s="6" t="s">
        <v>246</v>
      </c>
      <c r="G373" s="6" t="str">
        <f t="shared" ref="G373:G404" si="15">IF(D373&gt;50%,"Control","Financiera")</f>
        <v>Control</v>
      </c>
      <c r="H373" s="6">
        <v>1</v>
      </c>
      <c r="I373" s="6" t="s">
        <v>556</v>
      </c>
      <c r="J373" s="6" t="s">
        <v>6</v>
      </c>
      <c r="K373" s="6" t="s">
        <v>557</v>
      </c>
      <c r="M373"/>
      <c r="N373"/>
      <c r="O373"/>
      <c r="P373"/>
      <c r="Q373"/>
      <c r="R373"/>
      <c r="S373"/>
      <c r="T373"/>
      <c r="U373"/>
      <c r="V373"/>
      <c r="W373"/>
      <c r="X373"/>
      <c r="Y373"/>
      <c r="Z373"/>
    </row>
    <row r="374" spans="1:26" s="9" customFormat="1" x14ac:dyDescent="0.25">
      <c r="A374" s="66">
        <v>1</v>
      </c>
      <c r="B374" s="6" t="s">
        <v>221</v>
      </c>
      <c r="C374" s="6" t="s">
        <v>345</v>
      </c>
      <c r="D374" s="7">
        <v>0.85030000000000006</v>
      </c>
      <c r="E374" s="6" t="s">
        <v>6</v>
      </c>
      <c r="F374" s="6" t="s">
        <v>246</v>
      </c>
      <c r="G374" s="6" t="str">
        <f t="shared" si="15"/>
        <v>Control</v>
      </c>
      <c r="H374" s="6">
        <v>1</v>
      </c>
      <c r="I374" s="6" t="s">
        <v>556</v>
      </c>
      <c r="J374" s="6" t="s">
        <v>6</v>
      </c>
      <c r="K374" s="6" t="s">
        <v>557</v>
      </c>
      <c r="M374"/>
      <c r="N374"/>
      <c r="O374"/>
      <c r="P374"/>
      <c r="Q374"/>
      <c r="R374"/>
      <c r="S374"/>
      <c r="T374"/>
      <c r="U374"/>
      <c r="V374"/>
      <c r="W374"/>
      <c r="X374"/>
      <c r="Y374"/>
      <c r="Z374"/>
    </row>
    <row r="375" spans="1:26" s="9" customFormat="1" x14ac:dyDescent="0.25">
      <c r="A375" s="66">
        <v>1</v>
      </c>
      <c r="B375" s="6" t="s">
        <v>221</v>
      </c>
      <c r="C375" s="6" t="s">
        <v>346</v>
      </c>
      <c r="D375" s="7">
        <v>0.879</v>
      </c>
      <c r="E375" s="6" t="s">
        <v>6</v>
      </c>
      <c r="F375" s="6" t="s">
        <v>246</v>
      </c>
      <c r="G375" s="6" t="str">
        <f t="shared" si="15"/>
        <v>Control</v>
      </c>
      <c r="H375" s="6">
        <v>1</v>
      </c>
      <c r="I375" s="6" t="s">
        <v>556</v>
      </c>
      <c r="J375" s="6" t="s">
        <v>6</v>
      </c>
      <c r="K375" s="6" t="s">
        <v>557</v>
      </c>
      <c r="M375"/>
      <c r="N375"/>
      <c r="O375"/>
      <c r="P375"/>
      <c r="Q375"/>
      <c r="R375"/>
      <c r="S375"/>
      <c r="T375"/>
      <c r="U375"/>
      <c r="V375"/>
      <c r="W375"/>
      <c r="X375"/>
      <c r="Y375"/>
      <c r="Z375"/>
    </row>
    <row r="376" spans="1:26" s="9" customFormat="1" x14ac:dyDescent="0.25">
      <c r="A376" s="66">
        <v>1</v>
      </c>
      <c r="B376" s="6" t="s">
        <v>221</v>
      </c>
      <c r="C376" s="6" t="s">
        <v>347</v>
      </c>
      <c r="D376" s="7">
        <v>0.85709999999999997</v>
      </c>
      <c r="E376" s="6" t="s">
        <v>6</v>
      </c>
      <c r="F376" s="6" t="s">
        <v>246</v>
      </c>
      <c r="G376" s="6" t="str">
        <f t="shared" si="15"/>
        <v>Control</v>
      </c>
      <c r="H376" s="6">
        <v>1</v>
      </c>
      <c r="I376" s="6" t="s">
        <v>556</v>
      </c>
      <c r="J376" s="6" t="s">
        <v>6</v>
      </c>
      <c r="K376" s="6" t="s">
        <v>557</v>
      </c>
      <c r="M376"/>
      <c r="N376"/>
      <c r="O376"/>
      <c r="P376"/>
      <c r="Q376"/>
      <c r="R376"/>
      <c r="S376"/>
      <c r="T376"/>
      <c r="U376"/>
      <c r="V376"/>
      <c r="W376"/>
      <c r="X376"/>
      <c r="Y376"/>
      <c r="Z376"/>
    </row>
    <row r="377" spans="1:26" s="9" customFormat="1" x14ac:dyDescent="0.25">
      <c r="A377" s="66">
        <v>1</v>
      </c>
      <c r="B377" s="6" t="s">
        <v>221</v>
      </c>
      <c r="C377" s="6" t="s">
        <v>348</v>
      </c>
      <c r="D377" s="7">
        <v>0.51790000000000003</v>
      </c>
      <c r="E377" s="6" t="s">
        <v>6</v>
      </c>
      <c r="F377" s="6" t="s">
        <v>246</v>
      </c>
      <c r="G377" s="6" t="str">
        <f t="shared" si="15"/>
        <v>Control</v>
      </c>
      <c r="H377" s="6">
        <v>1</v>
      </c>
      <c r="I377" s="6" t="s">
        <v>556</v>
      </c>
      <c r="J377" s="6" t="s">
        <v>6</v>
      </c>
      <c r="K377" s="6" t="s">
        <v>557</v>
      </c>
      <c r="M377"/>
      <c r="N377"/>
      <c r="O377"/>
      <c r="P377"/>
      <c r="Q377"/>
      <c r="R377"/>
      <c r="S377"/>
      <c r="T377"/>
      <c r="U377"/>
      <c r="V377"/>
      <c r="W377"/>
      <c r="X377"/>
      <c r="Y377"/>
      <c r="Z377"/>
    </row>
    <row r="378" spans="1:26" s="9" customFormat="1" x14ac:dyDescent="0.25">
      <c r="A378" s="66">
        <v>1</v>
      </c>
      <c r="B378" s="6" t="s">
        <v>221</v>
      </c>
      <c r="C378" s="6" t="s">
        <v>349</v>
      </c>
      <c r="D378" s="7">
        <v>0.47920000000000001</v>
      </c>
      <c r="E378" s="6" t="s">
        <v>6</v>
      </c>
      <c r="F378" s="6" t="s">
        <v>246</v>
      </c>
      <c r="G378" s="6" t="str">
        <f t="shared" si="15"/>
        <v>Financiera</v>
      </c>
      <c r="H378" s="6">
        <v>1</v>
      </c>
      <c r="I378" s="6" t="s">
        <v>286</v>
      </c>
      <c r="J378" s="6" t="s">
        <v>7</v>
      </c>
      <c r="K378" s="6" t="s">
        <v>558</v>
      </c>
      <c r="M378"/>
      <c r="N378"/>
      <c r="O378"/>
      <c r="P378"/>
      <c r="Q378"/>
      <c r="R378"/>
      <c r="S378"/>
      <c r="T378"/>
      <c r="U378"/>
      <c r="V378"/>
      <c r="W378"/>
      <c r="X378"/>
      <c r="Y378"/>
      <c r="Z378"/>
    </row>
    <row r="379" spans="1:26" s="9" customFormat="1" x14ac:dyDescent="0.25">
      <c r="A379" s="66">
        <v>1</v>
      </c>
      <c r="B379" s="6" t="s">
        <v>221</v>
      </c>
      <c r="C379" s="6" t="s">
        <v>350</v>
      </c>
      <c r="D379" s="7">
        <v>0.53859999999999997</v>
      </c>
      <c r="E379" s="6" t="s">
        <v>6</v>
      </c>
      <c r="F379" s="6" t="s">
        <v>246</v>
      </c>
      <c r="G379" s="6" t="str">
        <f t="shared" si="15"/>
        <v>Control</v>
      </c>
      <c r="H379" s="6">
        <v>1</v>
      </c>
      <c r="I379" s="6" t="s">
        <v>556</v>
      </c>
      <c r="J379" s="6" t="s">
        <v>6</v>
      </c>
      <c r="K379" s="6" t="s">
        <v>557</v>
      </c>
      <c r="M379"/>
      <c r="N379"/>
      <c r="O379"/>
      <c r="P379"/>
      <c r="Q379"/>
      <c r="R379"/>
      <c r="S379"/>
      <c r="T379"/>
      <c r="U379"/>
      <c r="V379"/>
      <c r="W379"/>
      <c r="X379"/>
      <c r="Y379"/>
      <c r="Z379"/>
    </row>
    <row r="380" spans="1:26" s="9" customFormat="1" x14ac:dyDescent="0.25">
      <c r="A380" s="66">
        <v>1</v>
      </c>
      <c r="B380" s="6" t="s">
        <v>221</v>
      </c>
      <c r="C380" s="6" t="s">
        <v>351</v>
      </c>
      <c r="D380" s="7">
        <v>0.51790000000000003</v>
      </c>
      <c r="E380" s="6" t="s">
        <v>6</v>
      </c>
      <c r="F380" s="6" t="s">
        <v>246</v>
      </c>
      <c r="G380" s="6" t="str">
        <f t="shared" si="15"/>
        <v>Control</v>
      </c>
      <c r="H380" s="6">
        <v>1</v>
      </c>
      <c r="I380" s="6" t="s">
        <v>556</v>
      </c>
      <c r="J380" s="6" t="s">
        <v>6</v>
      </c>
      <c r="K380" s="6" t="s">
        <v>557</v>
      </c>
      <c r="M380"/>
      <c r="N380"/>
      <c r="O380"/>
      <c r="P380"/>
      <c r="Q380"/>
      <c r="R380"/>
      <c r="S380"/>
      <c r="T380"/>
      <c r="U380"/>
      <c r="V380"/>
      <c r="W380"/>
      <c r="X380"/>
      <c r="Y380"/>
      <c r="Z380"/>
    </row>
    <row r="381" spans="1:26" s="9" customFormat="1" x14ac:dyDescent="0.25">
      <c r="A381" s="66">
        <v>1</v>
      </c>
      <c r="B381" s="6" t="s">
        <v>221</v>
      </c>
      <c r="C381" s="6" t="s">
        <v>352</v>
      </c>
      <c r="D381" s="7">
        <v>0.87529999999999997</v>
      </c>
      <c r="E381" s="6" t="s">
        <v>6</v>
      </c>
      <c r="F381" s="6" t="s">
        <v>246</v>
      </c>
      <c r="G381" s="6" t="str">
        <f t="shared" si="15"/>
        <v>Control</v>
      </c>
      <c r="H381" s="6">
        <v>1</v>
      </c>
      <c r="I381" s="6" t="s">
        <v>556</v>
      </c>
      <c r="J381" s="6" t="s">
        <v>6</v>
      </c>
      <c r="K381" s="6" t="s">
        <v>557</v>
      </c>
      <c r="M381"/>
      <c r="N381"/>
      <c r="O381"/>
      <c r="P381"/>
      <c r="Q381"/>
      <c r="R381"/>
      <c r="S381"/>
      <c r="T381"/>
      <c r="U381"/>
      <c r="V381"/>
      <c r="W381"/>
      <c r="X381"/>
      <c r="Y381"/>
      <c r="Z381"/>
    </row>
    <row r="382" spans="1:26" s="9" customFormat="1" x14ac:dyDescent="0.25">
      <c r="A382" s="66">
        <v>1</v>
      </c>
      <c r="B382" s="6" t="s">
        <v>221</v>
      </c>
      <c r="C382" s="6" t="s">
        <v>353</v>
      </c>
      <c r="D382" s="7">
        <v>1</v>
      </c>
      <c r="E382" s="6" t="s">
        <v>6</v>
      </c>
      <c r="F382" s="6" t="s">
        <v>246</v>
      </c>
      <c r="G382" s="6" t="str">
        <f t="shared" si="15"/>
        <v>Control</v>
      </c>
      <c r="H382" s="6">
        <v>1</v>
      </c>
      <c r="I382" s="6" t="s">
        <v>556</v>
      </c>
      <c r="J382" s="6" t="s">
        <v>6</v>
      </c>
      <c r="K382" s="6" t="s">
        <v>557</v>
      </c>
      <c r="M382"/>
      <c r="N382"/>
      <c r="O382"/>
      <c r="P382"/>
      <c r="Q382"/>
      <c r="R382"/>
      <c r="S382"/>
      <c r="T382"/>
      <c r="U382"/>
      <c r="V382"/>
      <c r="W382"/>
      <c r="X382"/>
      <c r="Y382"/>
      <c r="Z382"/>
    </row>
    <row r="383" spans="1:26" s="9" customFormat="1" x14ac:dyDescent="0.25">
      <c r="A383" s="66">
        <v>1</v>
      </c>
      <c r="B383" s="6" t="s">
        <v>221</v>
      </c>
      <c r="C383" s="6" t="s">
        <v>354</v>
      </c>
      <c r="D383" s="7">
        <v>0.59299999999999997</v>
      </c>
      <c r="E383" s="6" t="s">
        <v>6</v>
      </c>
      <c r="F383" s="6" t="s">
        <v>246</v>
      </c>
      <c r="G383" s="6" t="str">
        <f t="shared" si="15"/>
        <v>Control</v>
      </c>
      <c r="H383" s="6">
        <v>1</v>
      </c>
      <c r="I383" s="6" t="s">
        <v>556</v>
      </c>
      <c r="J383" s="6" t="s">
        <v>6</v>
      </c>
      <c r="K383" s="6" t="s">
        <v>557</v>
      </c>
      <c r="M383"/>
      <c r="N383"/>
      <c r="O383"/>
      <c r="P383"/>
      <c r="Q383"/>
      <c r="R383"/>
      <c r="S383"/>
      <c r="T383"/>
      <c r="U383"/>
      <c r="V383"/>
      <c r="W383"/>
      <c r="X383"/>
      <c r="Y383"/>
      <c r="Z383"/>
    </row>
    <row r="384" spans="1:26" s="9" customFormat="1" x14ac:dyDescent="0.25">
      <c r="A384" s="66">
        <v>1</v>
      </c>
      <c r="B384" s="6" t="s">
        <v>221</v>
      </c>
      <c r="C384" s="6" t="s">
        <v>355</v>
      </c>
      <c r="D384" s="7">
        <v>0.99959999999999993</v>
      </c>
      <c r="E384" s="6" t="s">
        <v>6</v>
      </c>
      <c r="F384" s="6" t="s">
        <v>246</v>
      </c>
      <c r="G384" s="6" t="str">
        <f t="shared" si="15"/>
        <v>Control</v>
      </c>
      <c r="H384" s="6">
        <v>1</v>
      </c>
      <c r="I384" s="6" t="s">
        <v>556</v>
      </c>
      <c r="J384" s="6" t="s">
        <v>6</v>
      </c>
      <c r="K384" s="6" t="s">
        <v>557</v>
      </c>
      <c r="M384"/>
      <c r="N384"/>
      <c r="O384"/>
      <c r="P384"/>
      <c r="Q384"/>
      <c r="R384"/>
      <c r="S384"/>
      <c r="T384"/>
      <c r="U384"/>
      <c r="V384"/>
      <c r="W384"/>
      <c r="X384"/>
      <c r="Y384"/>
      <c r="Z384"/>
    </row>
    <row r="385" spans="1:26" s="9" customFormat="1" x14ac:dyDescent="0.25">
      <c r="A385" s="66">
        <v>1</v>
      </c>
      <c r="B385" s="6" t="s">
        <v>221</v>
      </c>
      <c r="C385" s="6" t="s">
        <v>356</v>
      </c>
      <c r="D385" s="7">
        <v>1</v>
      </c>
      <c r="E385" s="6" t="s">
        <v>6</v>
      </c>
      <c r="F385" s="6" t="s">
        <v>246</v>
      </c>
      <c r="G385" s="6" t="str">
        <f t="shared" si="15"/>
        <v>Control</v>
      </c>
      <c r="H385" s="6">
        <v>1</v>
      </c>
      <c r="I385" s="6" t="s">
        <v>556</v>
      </c>
      <c r="J385" s="6" t="s">
        <v>6</v>
      </c>
      <c r="K385" s="6" t="s">
        <v>557</v>
      </c>
      <c r="M385"/>
      <c r="N385"/>
      <c r="O385"/>
      <c r="P385"/>
      <c r="Q385"/>
      <c r="R385"/>
      <c r="S385"/>
      <c r="T385"/>
      <c r="U385"/>
      <c r="V385"/>
      <c r="W385"/>
      <c r="X385"/>
      <c r="Y385"/>
      <c r="Z385"/>
    </row>
    <row r="386" spans="1:26" s="9" customFormat="1" x14ac:dyDescent="0.25">
      <c r="A386" s="66">
        <v>1</v>
      </c>
      <c r="B386" s="6" t="s">
        <v>221</v>
      </c>
      <c r="C386" s="6" t="s">
        <v>357</v>
      </c>
      <c r="D386" s="7">
        <v>0.6552</v>
      </c>
      <c r="E386" s="6" t="s">
        <v>6</v>
      </c>
      <c r="F386" s="6" t="s">
        <v>246</v>
      </c>
      <c r="G386" s="6" t="str">
        <f t="shared" si="15"/>
        <v>Control</v>
      </c>
      <c r="H386" s="6">
        <v>1</v>
      </c>
      <c r="I386" s="6" t="s">
        <v>556</v>
      </c>
      <c r="J386" s="6" t="s">
        <v>6</v>
      </c>
      <c r="K386" s="6" t="s">
        <v>557</v>
      </c>
      <c r="M386"/>
      <c r="N386"/>
      <c r="O386"/>
      <c r="P386"/>
      <c r="Q386"/>
      <c r="R386"/>
      <c r="S386"/>
      <c r="T386"/>
      <c r="U386"/>
      <c r="V386"/>
      <c r="W386"/>
      <c r="X386"/>
      <c r="Y386"/>
      <c r="Z386"/>
    </row>
    <row r="387" spans="1:26" s="9" customFormat="1" x14ac:dyDescent="0.25">
      <c r="A387" s="66">
        <v>1</v>
      </c>
      <c r="B387" s="6" t="s">
        <v>221</v>
      </c>
      <c r="C387" s="6" t="s">
        <v>358</v>
      </c>
      <c r="D387" s="7">
        <v>1</v>
      </c>
      <c r="E387" s="6" t="s">
        <v>6</v>
      </c>
      <c r="F387" s="6" t="s">
        <v>246</v>
      </c>
      <c r="G387" s="6" t="str">
        <f t="shared" si="15"/>
        <v>Control</v>
      </c>
      <c r="H387" s="6">
        <v>1</v>
      </c>
      <c r="I387" s="6" t="s">
        <v>556</v>
      </c>
      <c r="J387" s="6" t="s">
        <v>6</v>
      </c>
      <c r="K387" s="6" t="s">
        <v>557</v>
      </c>
      <c r="M387"/>
      <c r="N387"/>
      <c r="O387"/>
      <c r="P387"/>
      <c r="Q387"/>
      <c r="R387"/>
      <c r="S387"/>
      <c r="T387"/>
      <c r="U387"/>
      <c r="V387"/>
      <c r="W387"/>
      <c r="X387"/>
      <c r="Y387"/>
      <c r="Z387"/>
    </row>
    <row r="388" spans="1:26" s="9" customFormat="1" x14ac:dyDescent="0.25">
      <c r="A388" s="66">
        <v>1</v>
      </c>
      <c r="B388" s="6" t="s">
        <v>221</v>
      </c>
      <c r="C388" s="6" t="s">
        <v>359</v>
      </c>
      <c r="D388" s="7">
        <v>0.50880000000000003</v>
      </c>
      <c r="E388" s="6" t="s">
        <v>6</v>
      </c>
      <c r="F388" s="6" t="s">
        <v>246</v>
      </c>
      <c r="G388" s="6" t="str">
        <f t="shared" si="15"/>
        <v>Control</v>
      </c>
      <c r="H388" s="6">
        <v>1</v>
      </c>
      <c r="I388" s="6" t="s">
        <v>556</v>
      </c>
      <c r="J388" s="6" t="s">
        <v>6</v>
      </c>
      <c r="K388" s="6" t="s">
        <v>557</v>
      </c>
      <c r="M388"/>
      <c r="N388"/>
      <c r="O388"/>
      <c r="P388"/>
      <c r="Q388"/>
      <c r="R388"/>
      <c r="S388"/>
      <c r="T388"/>
      <c r="U388"/>
      <c r="V388"/>
      <c r="W388"/>
      <c r="X388"/>
      <c r="Y388"/>
      <c r="Z388"/>
    </row>
    <row r="389" spans="1:26" s="9" customFormat="1" x14ac:dyDescent="0.25">
      <c r="A389" s="66">
        <v>1</v>
      </c>
      <c r="B389" s="6" t="s">
        <v>221</v>
      </c>
      <c r="C389" s="6" t="s">
        <v>360</v>
      </c>
      <c r="D389" s="7">
        <v>0.51790000000000003</v>
      </c>
      <c r="E389" s="6" t="s">
        <v>6</v>
      </c>
      <c r="F389" s="6" t="s">
        <v>246</v>
      </c>
      <c r="G389" s="6" t="str">
        <f t="shared" si="15"/>
        <v>Control</v>
      </c>
      <c r="H389" s="6">
        <v>1</v>
      </c>
      <c r="I389" s="6" t="s">
        <v>556</v>
      </c>
      <c r="J389" s="6" t="s">
        <v>6</v>
      </c>
      <c r="K389" s="6" t="s">
        <v>557</v>
      </c>
      <c r="M389"/>
      <c r="N389"/>
      <c r="O389"/>
      <c r="P389"/>
      <c r="Q389"/>
      <c r="R389"/>
      <c r="S389"/>
      <c r="T389"/>
      <c r="U389"/>
      <c r="V389"/>
      <c r="W389"/>
      <c r="X389"/>
      <c r="Y389"/>
      <c r="Z389"/>
    </row>
    <row r="390" spans="1:26" s="9" customFormat="1" x14ac:dyDescent="0.25">
      <c r="A390" s="66">
        <v>1</v>
      </c>
      <c r="B390" s="6" t="s">
        <v>221</v>
      </c>
      <c r="C390" s="6" t="s">
        <v>361</v>
      </c>
      <c r="D390" s="7">
        <v>0.65859999999999996</v>
      </c>
      <c r="E390" s="6" t="s">
        <v>6</v>
      </c>
      <c r="F390" s="6" t="s">
        <v>246</v>
      </c>
      <c r="G390" s="6" t="str">
        <f t="shared" si="15"/>
        <v>Control</v>
      </c>
      <c r="H390" s="6">
        <v>1</v>
      </c>
      <c r="I390" s="6" t="s">
        <v>556</v>
      </c>
      <c r="J390" s="6" t="s">
        <v>6</v>
      </c>
      <c r="K390" s="6" t="s">
        <v>557</v>
      </c>
      <c r="M390"/>
      <c r="N390"/>
      <c r="O390"/>
      <c r="P390"/>
      <c r="Q390"/>
      <c r="R390"/>
      <c r="S390"/>
      <c r="T390"/>
      <c r="U390"/>
      <c r="V390"/>
      <c r="W390"/>
      <c r="X390"/>
      <c r="Y390"/>
      <c r="Z390"/>
    </row>
    <row r="391" spans="1:26" s="9" customFormat="1" x14ac:dyDescent="0.25">
      <c r="A391" s="66">
        <v>1</v>
      </c>
      <c r="B391" s="6" t="s">
        <v>224</v>
      </c>
      <c r="C391" s="6" t="s">
        <v>362</v>
      </c>
      <c r="D391" s="7">
        <v>0.872</v>
      </c>
      <c r="E391" s="6" t="s">
        <v>6</v>
      </c>
      <c r="F391" s="6" t="s">
        <v>246</v>
      </c>
      <c r="G391" s="6" t="str">
        <f t="shared" si="15"/>
        <v>Control</v>
      </c>
      <c r="H391" s="6">
        <v>1</v>
      </c>
      <c r="I391" s="6" t="s">
        <v>556</v>
      </c>
      <c r="J391" s="6" t="s">
        <v>6</v>
      </c>
      <c r="K391" s="6" t="s">
        <v>557</v>
      </c>
      <c r="M391"/>
      <c r="N391"/>
      <c r="O391"/>
      <c r="P391"/>
      <c r="Q391"/>
      <c r="R391"/>
      <c r="S391"/>
      <c r="T391"/>
      <c r="U391"/>
      <c r="V391"/>
      <c r="W391"/>
      <c r="X391"/>
      <c r="Y391"/>
      <c r="Z391"/>
    </row>
    <row r="392" spans="1:26" s="9" customFormat="1" x14ac:dyDescent="0.25">
      <c r="A392" s="66">
        <v>1</v>
      </c>
      <c r="B392" s="6" t="s">
        <v>224</v>
      </c>
      <c r="C392" s="6" t="s">
        <v>363</v>
      </c>
      <c r="D392" s="7">
        <v>0</v>
      </c>
      <c r="E392" s="6" t="s">
        <v>253</v>
      </c>
      <c r="F392" s="6" t="s">
        <v>286</v>
      </c>
      <c r="G392" s="6" t="str">
        <f t="shared" si="15"/>
        <v>Financiera</v>
      </c>
      <c r="H392" s="6">
        <v>1</v>
      </c>
      <c r="I392" s="6" t="s">
        <v>286</v>
      </c>
      <c r="J392" s="6" t="s">
        <v>253</v>
      </c>
      <c r="K392" s="6" t="s">
        <v>559</v>
      </c>
      <c r="M392"/>
      <c r="N392"/>
      <c r="O392"/>
      <c r="P392"/>
      <c r="Q392"/>
      <c r="R392"/>
      <c r="S392"/>
      <c r="T392"/>
      <c r="U392"/>
      <c r="V392"/>
      <c r="W392"/>
      <c r="X392"/>
      <c r="Y392"/>
      <c r="Z392"/>
    </row>
    <row r="393" spans="1:26" s="9" customFormat="1" x14ac:dyDescent="0.25">
      <c r="A393" s="66">
        <v>1</v>
      </c>
      <c r="B393" s="6" t="s">
        <v>224</v>
      </c>
      <c r="C393" s="6" t="s">
        <v>364</v>
      </c>
      <c r="D393" s="7">
        <v>4.3099999999999999E-2</v>
      </c>
      <c r="E393" s="6" t="s">
        <v>253</v>
      </c>
      <c r="F393" s="6" t="s">
        <v>286</v>
      </c>
      <c r="G393" s="6" t="str">
        <f t="shared" si="15"/>
        <v>Financiera</v>
      </c>
      <c r="H393" s="6">
        <v>1</v>
      </c>
      <c r="I393" s="6" t="s">
        <v>286</v>
      </c>
      <c r="J393" s="6" t="s">
        <v>253</v>
      </c>
      <c r="K393" s="6" t="s">
        <v>559</v>
      </c>
      <c r="M393"/>
      <c r="N393"/>
      <c r="O393"/>
      <c r="P393"/>
      <c r="Q393"/>
      <c r="R393"/>
      <c r="S393"/>
      <c r="T393"/>
      <c r="U393"/>
      <c r="V393"/>
      <c r="W393"/>
      <c r="X393"/>
      <c r="Y393"/>
      <c r="Z393"/>
    </row>
    <row r="394" spans="1:26" s="9" customFormat="1" x14ac:dyDescent="0.25">
      <c r="A394" s="66">
        <v>1</v>
      </c>
      <c r="B394" s="6" t="s">
        <v>224</v>
      </c>
      <c r="C394" s="6" t="s">
        <v>365</v>
      </c>
      <c r="D394" s="7">
        <v>0.309</v>
      </c>
      <c r="E394" s="6" t="s">
        <v>253</v>
      </c>
      <c r="F394" s="6" t="s">
        <v>286</v>
      </c>
      <c r="G394" s="6" t="str">
        <f t="shared" si="15"/>
        <v>Financiera</v>
      </c>
      <c r="H394" s="6">
        <v>1</v>
      </c>
      <c r="I394" s="6" t="s">
        <v>286</v>
      </c>
      <c r="J394" s="6" t="s">
        <v>7</v>
      </c>
      <c r="K394" s="6" t="s">
        <v>558</v>
      </c>
      <c r="M394"/>
      <c r="N394"/>
      <c r="O394"/>
      <c r="P394"/>
      <c r="Q394"/>
      <c r="R394"/>
      <c r="S394"/>
      <c r="T394"/>
      <c r="U394"/>
      <c r="V394"/>
      <c r="W394"/>
      <c r="X394"/>
      <c r="Y394"/>
      <c r="Z394"/>
    </row>
    <row r="395" spans="1:26" s="9" customFormat="1" x14ac:dyDescent="0.25">
      <c r="A395" s="66">
        <v>1</v>
      </c>
      <c r="B395" s="6" t="s">
        <v>224</v>
      </c>
      <c r="C395" s="6" t="s">
        <v>366</v>
      </c>
      <c r="D395" s="7">
        <v>0.1</v>
      </c>
      <c r="E395" s="6" t="s">
        <v>253</v>
      </c>
      <c r="F395" s="6" t="s">
        <v>286</v>
      </c>
      <c r="G395" s="6" t="str">
        <f t="shared" si="15"/>
        <v>Financiera</v>
      </c>
      <c r="H395" s="6">
        <v>1</v>
      </c>
      <c r="I395" s="6" t="s">
        <v>286</v>
      </c>
      <c r="J395" s="6" t="s">
        <v>253</v>
      </c>
      <c r="K395" s="6" t="s">
        <v>559</v>
      </c>
      <c r="M395"/>
      <c r="N395"/>
      <c r="O395"/>
      <c r="P395"/>
      <c r="Q395"/>
      <c r="R395"/>
      <c r="S395"/>
      <c r="T395"/>
      <c r="U395"/>
      <c r="V395"/>
      <c r="W395"/>
      <c r="X395"/>
      <c r="Y395"/>
      <c r="Z395"/>
    </row>
    <row r="396" spans="1:26" s="9" customFormat="1" x14ac:dyDescent="0.25">
      <c r="A396" s="66">
        <v>1</v>
      </c>
      <c r="B396" s="6" t="s">
        <v>224</v>
      </c>
      <c r="C396" s="6" t="s">
        <v>367</v>
      </c>
      <c r="D396" s="7">
        <v>2.9999999999999997E-4</v>
      </c>
      <c r="E396" s="6" t="s">
        <v>253</v>
      </c>
      <c r="F396" s="6" t="s">
        <v>286</v>
      </c>
      <c r="G396" s="6" t="str">
        <f t="shared" si="15"/>
        <v>Financiera</v>
      </c>
      <c r="H396" s="6">
        <v>1</v>
      </c>
      <c r="I396" s="6" t="s">
        <v>286</v>
      </c>
      <c r="J396" s="6" t="s">
        <v>253</v>
      </c>
      <c r="K396" s="6" t="s">
        <v>559</v>
      </c>
      <c r="M396"/>
      <c r="N396"/>
      <c r="O396"/>
      <c r="P396"/>
      <c r="Q396"/>
      <c r="R396"/>
      <c r="S396"/>
      <c r="T396"/>
      <c r="U396"/>
      <c r="V396"/>
      <c r="W396"/>
      <c r="X396"/>
      <c r="Y396"/>
      <c r="Z396"/>
    </row>
    <row r="397" spans="1:26" s="9" customFormat="1" x14ac:dyDescent="0.25">
      <c r="A397" s="66">
        <v>1</v>
      </c>
      <c r="B397" s="6" t="s">
        <v>224</v>
      </c>
      <c r="C397" s="6" t="s">
        <v>368</v>
      </c>
      <c r="D397" s="7">
        <v>0.1391</v>
      </c>
      <c r="E397" s="6" t="s">
        <v>253</v>
      </c>
      <c r="F397" s="6" t="s">
        <v>286</v>
      </c>
      <c r="G397" s="6" t="str">
        <f t="shared" si="15"/>
        <v>Financiera</v>
      </c>
      <c r="H397" s="6">
        <v>1</v>
      </c>
      <c r="I397" s="6" t="s">
        <v>286</v>
      </c>
      <c r="J397" s="6" t="s">
        <v>253</v>
      </c>
      <c r="K397" s="6" t="s">
        <v>559</v>
      </c>
      <c r="M397"/>
      <c r="N397"/>
      <c r="O397"/>
      <c r="P397"/>
      <c r="Q397"/>
      <c r="R397"/>
      <c r="S397"/>
      <c r="T397"/>
      <c r="U397"/>
      <c r="V397"/>
      <c r="W397"/>
      <c r="X397"/>
      <c r="Y397"/>
      <c r="Z397"/>
    </row>
    <row r="398" spans="1:26" s="9" customFormat="1" x14ac:dyDescent="0.25">
      <c r="A398" s="66">
        <v>1</v>
      </c>
      <c r="B398" s="6" t="s">
        <v>224</v>
      </c>
      <c r="C398" s="6" t="s">
        <v>369</v>
      </c>
      <c r="D398" s="7">
        <v>7.5000000000000002E-4</v>
      </c>
      <c r="E398" s="6" t="s">
        <v>253</v>
      </c>
      <c r="F398" s="6" t="s">
        <v>286</v>
      </c>
      <c r="G398" s="6" t="str">
        <f t="shared" si="15"/>
        <v>Financiera</v>
      </c>
      <c r="H398" s="6">
        <v>1</v>
      </c>
      <c r="I398" s="6" t="s">
        <v>286</v>
      </c>
      <c r="J398" s="6" t="s">
        <v>253</v>
      </c>
      <c r="K398" s="6" t="s">
        <v>559</v>
      </c>
      <c r="M398"/>
      <c r="N398"/>
      <c r="O398"/>
      <c r="P398"/>
      <c r="Q398"/>
      <c r="R398"/>
      <c r="S398"/>
      <c r="T398"/>
      <c r="U398"/>
      <c r="V398"/>
      <c r="W398"/>
      <c r="X398"/>
      <c r="Y398"/>
      <c r="Z398"/>
    </row>
    <row r="399" spans="1:26" s="9" customFormat="1" x14ac:dyDescent="0.25">
      <c r="A399" s="66">
        <v>1</v>
      </c>
      <c r="B399" s="6" t="s">
        <v>224</v>
      </c>
      <c r="C399" s="6" t="s">
        <v>370</v>
      </c>
      <c r="D399" s="7">
        <v>2.0000000000000001E-4</v>
      </c>
      <c r="E399" s="6" t="s">
        <v>253</v>
      </c>
      <c r="F399" s="6" t="s">
        <v>286</v>
      </c>
      <c r="G399" s="6" t="str">
        <f t="shared" si="15"/>
        <v>Financiera</v>
      </c>
      <c r="H399" s="6">
        <v>1</v>
      </c>
      <c r="I399" s="6" t="s">
        <v>286</v>
      </c>
      <c r="J399" s="6" t="s">
        <v>253</v>
      </c>
      <c r="K399" s="6" t="s">
        <v>559</v>
      </c>
      <c r="M399"/>
      <c r="N399"/>
      <c r="O399"/>
      <c r="P399"/>
      <c r="Q399"/>
      <c r="R399"/>
      <c r="S399"/>
      <c r="T399"/>
      <c r="U399"/>
      <c r="V399"/>
      <c r="W399"/>
      <c r="X399"/>
      <c r="Y399"/>
      <c r="Z399"/>
    </row>
    <row r="400" spans="1:26" s="9" customFormat="1" x14ac:dyDescent="0.25">
      <c r="A400" s="66">
        <v>1</v>
      </c>
      <c r="B400" s="6" t="s">
        <v>224</v>
      </c>
      <c r="C400" s="6" t="s">
        <v>371</v>
      </c>
      <c r="D400" s="7">
        <v>3.3999999999999998E-3</v>
      </c>
      <c r="E400" s="6" t="s">
        <v>253</v>
      </c>
      <c r="F400" s="6" t="s">
        <v>286</v>
      </c>
      <c r="G400" s="6" t="str">
        <f t="shared" si="15"/>
        <v>Financiera</v>
      </c>
      <c r="H400" s="6">
        <v>1</v>
      </c>
      <c r="I400" s="6" t="s">
        <v>286</v>
      </c>
      <c r="J400" s="6" t="s">
        <v>253</v>
      </c>
      <c r="K400" s="6" t="s">
        <v>559</v>
      </c>
      <c r="M400"/>
      <c r="N400"/>
      <c r="O400"/>
      <c r="P400"/>
      <c r="Q400"/>
      <c r="R400"/>
      <c r="S400"/>
      <c r="T400"/>
      <c r="U400"/>
      <c r="V400"/>
      <c r="W400"/>
      <c r="X400"/>
      <c r="Y400"/>
      <c r="Z400"/>
    </row>
    <row r="401" spans="1:26" s="9" customFormat="1" x14ac:dyDescent="0.25">
      <c r="A401" s="66">
        <v>1</v>
      </c>
      <c r="B401" s="6" t="s">
        <v>224</v>
      </c>
      <c r="C401" s="6" t="s">
        <v>372</v>
      </c>
      <c r="D401" s="7">
        <v>0.1</v>
      </c>
      <c r="E401" s="6" t="s">
        <v>253</v>
      </c>
      <c r="F401" s="6" t="s">
        <v>286</v>
      </c>
      <c r="G401" s="6" t="str">
        <f t="shared" si="15"/>
        <v>Financiera</v>
      </c>
      <c r="H401" s="6">
        <v>1</v>
      </c>
      <c r="I401" s="6" t="s">
        <v>286</v>
      </c>
      <c r="J401" s="6" t="s">
        <v>253</v>
      </c>
      <c r="K401" s="6" t="s">
        <v>559</v>
      </c>
      <c r="M401"/>
      <c r="N401"/>
      <c r="O401"/>
      <c r="P401"/>
      <c r="Q401"/>
      <c r="R401"/>
      <c r="S401"/>
      <c r="T401"/>
      <c r="U401"/>
      <c r="V401"/>
      <c r="W401"/>
      <c r="X401"/>
      <c r="Y401"/>
      <c r="Z401"/>
    </row>
    <row r="402" spans="1:26" s="9" customFormat="1" x14ac:dyDescent="0.25">
      <c r="A402" s="66">
        <v>1</v>
      </c>
      <c r="B402" s="6" t="s">
        <v>224</v>
      </c>
      <c r="C402" s="6" t="s">
        <v>373</v>
      </c>
      <c r="D402" s="7">
        <v>8.3299999999999999E-2</v>
      </c>
      <c r="E402" s="6" t="s">
        <v>253</v>
      </c>
      <c r="F402" s="6" t="s">
        <v>286</v>
      </c>
      <c r="G402" s="6" t="str">
        <f t="shared" si="15"/>
        <v>Financiera</v>
      </c>
      <c r="H402" s="6">
        <v>1</v>
      </c>
      <c r="I402" s="6" t="s">
        <v>286</v>
      </c>
      <c r="J402" s="6" t="s">
        <v>253</v>
      </c>
      <c r="K402" s="6" t="s">
        <v>559</v>
      </c>
      <c r="M402"/>
      <c r="N402"/>
      <c r="O402"/>
      <c r="P402"/>
      <c r="Q402"/>
      <c r="R402"/>
      <c r="S402"/>
      <c r="T402"/>
      <c r="U402"/>
      <c r="V402"/>
      <c r="W402"/>
      <c r="X402"/>
      <c r="Y402"/>
      <c r="Z402"/>
    </row>
    <row r="403" spans="1:26" s="9" customFormat="1" x14ac:dyDescent="0.25">
      <c r="A403" s="66">
        <v>1</v>
      </c>
      <c r="B403" s="6" t="s">
        <v>224</v>
      </c>
      <c r="C403" s="6" t="s">
        <v>374</v>
      </c>
      <c r="D403" s="7">
        <v>2.1099999999999997E-2</v>
      </c>
      <c r="E403" s="6" t="s">
        <v>253</v>
      </c>
      <c r="F403" s="6" t="s">
        <v>286</v>
      </c>
      <c r="G403" s="6" t="str">
        <f t="shared" si="15"/>
        <v>Financiera</v>
      </c>
      <c r="H403" s="6">
        <v>1</v>
      </c>
      <c r="I403" s="6" t="s">
        <v>286</v>
      </c>
      <c r="J403" s="6" t="s">
        <v>253</v>
      </c>
      <c r="K403" s="6" t="s">
        <v>559</v>
      </c>
      <c r="M403"/>
      <c r="N403"/>
      <c r="O403"/>
      <c r="P403"/>
      <c r="Q403"/>
      <c r="R403"/>
      <c r="S403"/>
      <c r="T403"/>
      <c r="U403"/>
      <c r="V403"/>
      <c r="W403"/>
      <c r="X403"/>
      <c r="Y403"/>
      <c r="Z403"/>
    </row>
    <row r="404" spans="1:26" s="9" customFormat="1" x14ac:dyDescent="0.25">
      <c r="A404" s="66">
        <v>1</v>
      </c>
      <c r="B404" s="6" t="s">
        <v>224</v>
      </c>
      <c r="C404" s="6" t="s">
        <v>375</v>
      </c>
      <c r="D404" s="7">
        <v>0</v>
      </c>
      <c r="E404" s="6" t="s">
        <v>253</v>
      </c>
      <c r="F404" s="6" t="s">
        <v>286</v>
      </c>
      <c r="G404" s="6" t="str">
        <f t="shared" si="15"/>
        <v>Financiera</v>
      </c>
      <c r="H404" s="6">
        <v>1</v>
      </c>
      <c r="I404" s="6" t="s">
        <v>286</v>
      </c>
      <c r="J404" s="6" t="s">
        <v>253</v>
      </c>
      <c r="K404" s="6" t="s">
        <v>559</v>
      </c>
      <c r="M404"/>
      <c r="N404"/>
      <c r="O404"/>
      <c r="P404"/>
      <c r="Q404"/>
      <c r="R404"/>
      <c r="S404"/>
      <c r="T404"/>
      <c r="U404"/>
      <c r="V404"/>
      <c r="W404"/>
      <c r="X404"/>
      <c r="Y404"/>
      <c r="Z404"/>
    </row>
    <row r="405" spans="1:26" x14ac:dyDescent="0.25">
      <c r="G405"/>
    </row>
    <row r="406" spans="1:26" x14ac:dyDescent="0.25">
      <c r="G406"/>
    </row>
    <row r="407" spans="1:26" x14ac:dyDescent="0.25">
      <c r="G407"/>
    </row>
    <row r="411" spans="1:26" x14ac:dyDescent="0.25">
      <c r="C411" s="9"/>
    </row>
  </sheetData>
  <dataConsolidate/>
  <mergeCells count="1">
    <mergeCell ref="B2:J2"/>
  </mergeCells>
  <dataValidations count="1">
    <dataValidation type="list" allowBlank="1" showInputMessage="1" showErrorMessage="1" sqref="E229:E277 E201:E220 E30:E84 E155:E179">
      <formula1>"CONTROL,CONTROL COMPARTIDO,FINANCIERA"</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opLeftCell="A21" workbookViewId="0">
      <selection activeCell="K3" sqref="K3"/>
    </sheetView>
  </sheetViews>
  <sheetFormatPr baseColWidth="10" defaultRowHeight="15" x14ac:dyDescent="0.25"/>
  <cols>
    <col min="1" max="1" width="27.7109375" customWidth="1"/>
    <col min="2" max="2" width="15.5703125" customWidth="1"/>
    <col min="3" max="3" width="22.42578125" customWidth="1"/>
    <col min="4" max="4" width="13.5703125" customWidth="1"/>
    <col min="5" max="5" width="13.140625" customWidth="1"/>
    <col min="6" max="6" width="16.140625" customWidth="1"/>
    <col min="9" max="9" width="25.5703125" bestFit="1" customWidth="1"/>
    <col min="10" max="10" width="20" bestFit="1" customWidth="1"/>
    <col min="11" max="11" width="15.85546875" customWidth="1"/>
    <col min="12" max="12" width="18.28515625" customWidth="1"/>
  </cols>
  <sheetData>
    <row r="1" spans="1:12" ht="15.75" thickBot="1" x14ac:dyDescent="0.3">
      <c r="A1" s="177" t="s">
        <v>568</v>
      </c>
      <c r="B1" s="177"/>
      <c r="C1" s="177"/>
      <c r="D1" s="177"/>
      <c r="E1" s="177"/>
      <c r="F1" s="177"/>
      <c r="H1" s="178" t="s">
        <v>569</v>
      </c>
      <c r="I1" s="178"/>
      <c r="J1" s="178"/>
      <c r="K1" s="178"/>
      <c r="L1" s="178"/>
    </row>
    <row r="2" spans="1:12" ht="15.75" thickBot="1" x14ac:dyDescent="0.3">
      <c r="A2" s="9"/>
      <c r="B2" s="180" t="s">
        <v>562</v>
      </c>
      <c r="C2" s="181"/>
      <c r="D2" s="182"/>
      <c r="E2" s="183" t="s">
        <v>561</v>
      </c>
      <c r="F2" s="183" t="s">
        <v>563</v>
      </c>
      <c r="I2" s="127" t="s">
        <v>34</v>
      </c>
      <c r="J2" s="127" t="s">
        <v>32</v>
      </c>
      <c r="K2" s="128" t="s">
        <v>12</v>
      </c>
    </row>
    <row r="3" spans="1:12" ht="21.75" customHeight="1" thickBot="1" x14ac:dyDescent="0.3">
      <c r="A3" s="129" t="s">
        <v>9</v>
      </c>
      <c r="B3" s="129" t="s">
        <v>34</v>
      </c>
      <c r="C3" s="129" t="s">
        <v>32</v>
      </c>
      <c r="D3" s="130" t="s">
        <v>12</v>
      </c>
      <c r="E3" s="184"/>
      <c r="F3" s="184"/>
      <c r="I3" s="19">
        <f>+B14/$E$14</f>
        <v>0.41102756892230574</v>
      </c>
      <c r="J3" s="19">
        <f t="shared" ref="J3:K3" si="0">+C14/$E$14</f>
        <v>7.5187969924812026E-3</v>
      </c>
      <c r="K3" s="19">
        <f t="shared" si="0"/>
        <v>0.581453634085213</v>
      </c>
    </row>
    <row r="4" spans="1:12" ht="15.75" thickBot="1" x14ac:dyDescent="0.3">
      <c r="A4" s="121" t="s">
        <v>11</v>
      </c>
      <c r="B4" s="112">
        <v>3</v>
      </c>
      <c r="C4" s="113">
        <v>2</v>
      </c>
      <c r="D4" s="114">
        <v>15</v>
      </c>
      <c r="E4" s="124">
        <f>+D4+C4+B4</f>
        <v>20</v>
      </c>
      <c r="F4" s="140">
        <f t="shared" ref="F4:F14" si="1">+E4/$E$14</f>
        <v>5.0125313283208017E-2</v>
      </c>
    </row>
    <row r="5" spans="1:12" ht="15.75" thickBot="1" x14ac:dyDescent="0.3">
      <c r="A5" s="121" t="s">
        <v>68</v>
      </c>
      <c r="B5" s="115">
        <v>70</v>
      </c>
      <c r="C5" s="6">
        <v>1</v>
      </c>
      <c r="D5" s="116">
        <v>58</v>
      </c>
      <c r="E5" s="125">
        <f t="shared" ref="E5:E13" si="2">SUM(B5:D5)</f>
        <v>129</v>
      </c>
      <c r="F5" s="140">
        <f t="shared" si="1"/>
        <v>0.32330827067669171</v>
      </c>
    </row>
    <row r="6" spans="1:12" ht="15.75" thickBot="1" x14ac:dyDescent="0.3">
      <c r="A6" s="121" t="s">
        <v>129</v>
      </c>
      <c r="B6" s="115">
        <v>1</v>
      </c>
      <c r="C6" s="6">
        <v>0</v>
      </c>
      <c r="D6" s="116">
        <v>7</v>
      </c>
      <c r="E6" s="125">
        <f t="shared" si="2"/>
        <v>8</v>
      </c>
      <c r="F6" s="140">
        <f t="shared" si="1"/>
        <v>2.0050125313283207E-2</v>
      </c>
    </row>
    <row r="7" spans="1:12" ht="15.75" thickBot="1" x14ac:dyDescent="0.3">
      <c r="A7" s="121" t="s">
        <v>141</v>
      </c>
      <c r="B7" s="115">
        <v>21</v>
      </c>
      <c r="C7" s="6">
        <v>0</v>
      </c>
      <c r="D7" s="116">
        <v>17</v>
      </c>
      <c r="E7" s="125">
        <f t="shared" si="2"/>
        <v>38</v>
      </c>
      <c r="F7" s="140">
        <f t="shared" si="1"/>
        <v>9.5238095238095233E-2</v>
      </c>
    </row>
    <row r="8" spans="1:12" ht="15.75" thickBot="1" x14ac:dyDescent="0.3">
      <c r="A8" s="121" t="s">
        <v>182</v>
      </c>
      <c r="B8" s="115">
        <v>8</v>
      </c>
      <c r="C8" s="6">
        <v>0</v>
      </c>
      <c r="D8" s="116">
        <v>20</v>
      </c>
      <c r="E8" s="125">
        <f t="shared" si="2"/>
        <v>28</v>
      </c>
      <c r="F8" s="140">
        <f t="shared" si="1"/>
        <v>7.0175438596491224E-2</v>
      </c>
    </row>
    <row r="9" spans="1:12" ht="15.75" thickBot="1" x14ac:dyDescent="0.3">
      <c r="A9" s="121" t="s">
        <v>230</v>
      </c>
      <c r="B9" s="115">
        <v>26</v>
      </c>
      <c r="C9" s="6">
        <v>0</v>
      </c>
      <c r="D9" s="116">
        <v>49</v>
      </c>
      <c r="E9" s="125">
        <f t="shared" si="2"/>
        <v>75</v>
      </c>
      <c r="F9" s="140">
        <f t="shared" si="1"/>
        <v>0.18796992481203006</v>
      </c>
    </row>
    <row r="10" spans="1:12" ht="15.75" thickBot="1" x14ac:dyDescent="0.3">
      <c r="A10" s="121" t="s">
        <v>229</v>
      </c>
      <c r="B10" s="115">
        <v>6</v>
      </c>
      <c r="C10" s="6">
        <v>0</v>
      </c>
      <c r="D10" s="116">
        <v>6</v>
      </c>
      <c r="E10" s="125">
        <f t="shared" si="2"/>
        <v>12</v>
      </c>
      <c r="F10" s="140">
        <f t="shared" si="1"/>
        <v>3.007518796992481E-2</v>
      </c>
    </row>
    <row r="11" spans="1:12" ht="15.75" thickBot="1" x14ac:dyDescent="0.3">
      <c r="A11" s="121" t="s">
        <v>217</v>
      </c>
      <c r="B11" s="115">
        <v>16</v>
      </c>
      <c r="C11" s="6">
        <v>0</v>
      </c>
      <c r="D11" s="116">
        <v>10</v>
      </c>
      <c r="E11" s="125">
        <f t="shared" si="2"/>
        <v>26</v>
      </c>
      <c r="F11" s="140">
        <f t="shared" si="1"/>
        <v>6.5162907268170422E-2</v>
      </c>
    </row>
    <row r="12" spans="1:12" ht="15.75" thickBot="1" x14ac:dyDescent="0.3">
      <c r="A12" s="121" t="s">
        <v>221</v>
      </c>
      <c r="B12" s="115">
        <v>0</v>
      </c>
      <c r="C12" s="6">
        <v>0</v>
      </c>
      <c r="D12" s="116">
        <v>49</v>
      </c>
      <c r="E12" s="125">
        <f t="shared" si="2"/>
        <v>49</v>
      </c>
      <c r="F12" s="140">
        <f t="shared" si="1"/>
        <v>0.12280701754385964</v>
      </c>
    </row>
    <row r="13" spans="1:12" ht="15.75" thickBot="1" x14ac:dyDescent="0.3">
      <c r="A13" s="121" t="s">
        <v>224</v>
      </c>
      <c r="B13" s="117">
        <v>13</v>
      </c>
      <c r="C13" s="118">
        <v>0</v>
      </c>
      <c r="D13" s="119">
        <v>1</v>
      </c>
      <c r="E13" s="126">
        <f t="shared" si="2"/>
        <v>14</v>
      </c>
      <c r="F13" s="140">
        <f t="shared" si="1"/>
        <v>3.5087719298245612E-2</v>
      </c>
    </row>
    <row r="14" spans="1:12" ht="21" customHeight="1" thickBot="1" x14ac:dyDescent="0.35">
      <c r="A14" s="142" t="s">
        <v>560</v>
      </c>
      <c r="B14" s="67">
        <f>SUM(B4:B13)</f>
        <v>164</v>
      </c>
      <c r="C14" s="67">
        <f>SUM(C4:C13)</f>
        <v>3</v>
      </c>
      <c r="D14" s="123">
        <f>SUM(D4:D13)</f>
        <v>232</v>
      </c>
      <c r="E14" s="122">
        <f>SUM(E4:E13)</f>
        <v>399</v>
      </c>
      <c r="F14" s="141">
        <f t="shared" si="1"/>
        <v>1</v>
      </c>
    </row>
    <row r="20" spans="1:12" ht="15.75" thickBot="1" x14ac:dyDescent="0.3">
      <c r="A20" s="177" t="s">
        <v>566</v>
      </c>
      <c r="B20" s="177"/>
      <c r="C20" s="177"/>
      <c r="D20" s="177"/>
      <c r="E20" s="177"/>
      <c r="H20" s="179" t="s">
        <v>570</v>
      </c>
      <c r="I20" s="179"/>
      <c r="J20" s="179"/>
      <c r="K20" s="179"/>
      <c r="L20" s="179"/>
    </row>
    <row r="21" spans="1:12" ht="30.75" thickBot="1" x14ac:dyDescent="0.3">
      <c r="A21" s="9"/>
      <c r="B21" s="185" t="s">
        <v>565</v>
      </c>
      <c r="C21" s="186"/>
      <c r="D21" s="186"/>
      <c r="E21" s="186"/>
      <c r="H21" s="129" t="s">
        <v>34</v>
      </c>
      <c r="I21" s="129" t="s">
        <v>31</v>
      </c>
      <c r="J21" s="129" t="s">
        <v>32</v>
      </c>
      <c r="K21" s="130" t="s">
        <v>12</v>
      </c>
      <c r="L21" s="130" t="s">
        <v>46</v>
      </c>
    </row>
    <row r="22" spans="1:12" ht="30.75" thickBot="1" x14ac:dyDescent="0.3">
      <c r="A22" s="137" t="s">
        <v>564</v>
      </c>
      <c r="B22" s="137" t="s">
        <v>34</v>
      </c>
      <c r="C22" s="137" t="s">
        <v>12</v>
      </c>
      <c r="D22" s="137" t="s">
        <v>32</v>
      </c>
      <c r="E22" s="137" t="s">
        <v>46</v>
      </c>
      <c r="H22" s="132">
        <f>SUMIFS(Reconocimiento!$A$6:$A$404,Reconocimiento!$J$6:$J$404,H21)</f>
        <v>117</v>
      </c>
      <c r="I22" s="135">
        <f>SUMIFS(Reconocimiento!$A$6:$A$404,Reconocimiento!$J$6:$J$404,I21)</f>
        <v>37</v>
      </c>
      <c r="J22" s="135">
        <f>SUMIFS(Reconocimiento!$A$6:$A$404,Reconocimiento!$J$6:$J$404,J21)</f>
        <v>19</v>
      </c>
      <c r="K22" s="135">
        <f>SUMIFS(Reconocimiento!$A$6:$A$404,Reconocimiento!$J$6:$J$404,K21)</f>
        <v>226</v>
      </c>
      <c r="L22" s="143">
        <f>SUM(H22:K22)</f>
        <v>399</v>
      </c>
    </row>
    <row r="23" spans="1:12" ht="15.75" thickBot="1" x14ac:dyDescent="0.3">
      <c r="A23" s="132" t="s">
        <v>34</v>
      </c>
      <c r="B23" s="135">
        <v>145</v>
      </c>
      <c r="C23" s="135">
        <v>17</v>
      </c>
      <c r="D23" s="135">
        <v>2</v>
      </c>
      <c r="E23" s="135">
        <f>SUM(B23:D23)</f>
        <v>164</v>
      </c>
      <c r="H23" s="9"/>
      <c r="I23" s="9"/>
      <c r="J23" s="9"/>
      <c r="K23" s="9"/>
    </row>
    <row r="24" spans="1:12" ht="15.75" thickBot="1" x14ac:dyDescent="0.3">
      <c r="A24" s="132" t="s">
        <v>12</v>
      </c>
      <c r="B24" s="135">
        <v>7</v>
      </c>
      <c r="C24" s="135">
        <v>215</v>
      </c>
      <c r="D24" s="135">
        <v>10</v>
      </c>
      <c r="E24" s="135">
        <f t="shared" ref="E24:E25" si="3">SUM(B24:D24)</f>
        <v>232</v>
      </c>
      <c r="H24" s="120" t="s">
        <v>34</v>
      </c>
      <c r="I24" s="120" t="s">
        <v>31</v>
      </c>
      <c r="J24" s="120" t="s">
        <v>32</v>
      </c>
      <c r="K24" s="136" t="s">
        <v>12</v>
      </c>
      <c r="L24" s="130" t="s">
        <v>46</v>
      </c>
    </row>
    <row r="25" spans="1:12" ht="15.75" thickBot="1" x14ac:dyDescent="0.3">
      <c r="A25" s="132" t="s">
        <v>32</v>
      </c>
      <c r="B25" s="135">
        <v>0</v>
      </c>
      <c r="C25" s="135">
        <v>0</v>
      </c>
      <c r="D25" s="135">
        <v>3</v>
      </c>
      <c r="E25" s="135">
        <f t="shared" si="3"/>
        <v>3</v>
      </c>
      <c r="H25" s="145">
        <f>+H22/$L$22</f>
        <v>0.2932330827067669</v>
      </c>
      <c r="I25" s="133">
        <f t="shared" ref="I25:K25" si="4">+I22/$L$22</f>
        <v>9.2731829573934832E-2</v>
      </c>
      <c r="J25" s="133">
        <f t="shared" si="4"/>
        <v>4.7619047619047616E-2</v>
      </c>
      <c r="K25" s="133">
        <f t="shared" si="4"/>
        <v>0.5664160401002506</v>
      </c>
      <c r="L25" s="134">
        <f>SUM(H25:K25)</f>
        <v>1</v>
      </c>
    </row>
    <row r="26" spans="1:12" ht="15.75" thickBot="1" x14ac:dyDescent="0.3">
      <c r="A26" s="123" t="s">
        <v>46</v>
      </c>
      <c r="B26" s="135">
        <v>152</v>
      </c>
      <c r="C26" s="135">
        <v>232</v>
      </c>
      <c r="D26" s="135">
        <v>15</v>
      </c>
      <c r="E26" s="144">
        <f>SUM(E23:E25)</f>
        <v>399</v>
      </c>
    </row>
    <row r="28" spans="1:12" ht="15.75" thickBot="1" x14ac:dyDescent="0.3">
      <c r="A28" s="177" t="s">
        <v>567</v>
      </c>
      <c r="B28" s="177"/>
      <c r="C28" s="177"/>
      <c r="D28" s="177"/>
      <c r="E28" s="177"/>
    </row>
    <row r="29" spans="1:12" ht="15.75" thickBot="1" x14ac:dyDescent="0.3">
      <c r="A29" s="9"/>
      <c r="B29" s="174" t="s">
        <v>565</v>
      </c>
      <c r="C29" s="175"/>
      <c r="D29" s="175"/>
      <c r="E29" s="176"/>
    </row>
    <row r="30" spans="1:12" ht="30.75" thickBot="1" x14ac:dyDescent="0.3">
      <c r="A30" s="137" t="s">
        <v>564</v>
      </c>
      <c r="B30" s="131" t="s">
        <v>34</v>
      </c>
      <c r="C30" s="131" t="s">
        <v>12</v>
      </c>
      <c r="D30" s="131" t="s">
        <v>32</v>
      </c>
      <c r="E30" s="131" t="s">
        <v>46</v>
      </c>
    </row>
    <row r="31" spans="1:12" ht="15.75" thickBot="1" x14ac:dyDescent="0.3">
      <c r="A31" s="132" t="s">
        <v>34</v>
      </c>
      <c r="B31" s="139">
        <f>+B23/$E23</f>
        <v>0.88414634146341464</v>
      </c>
      <c r="C31" s="139">
        <f t="shared" ref="C31:E31" si="5">+C23/$E23</f>
        <v>0.10365853658536585</v>
      </c>
      <c r="D31" s="139">
        <f t="shared" si="5"/>
        <v>1.2195121951219513E-2</v>
      </c>
      <c r="E31" s="139">
        <f t="shared" si="5"/>
        <v>1</v>
      </c>
    </row>
    <row r="32" spans="1:12" ht="15.75" thickBot="1" x14ac:dyDescent="0.3">
      <c r="A32" s="132" t="s">
        <v>12</v>
      </c>
      <c r="B32" s="139">
        <f t="shared" ref="B32:E32" si="6">+B24/$E24</f>
        <v>3.017241379310345E-2</v>
      </c>
      <c r="C32" s="139">
        <f t="shared" si="6"/>
        <v>0.92672413793103448</v>
      </c>
      <c r="D32" s="139">
        <f t="shared" si="6"/>
        <v>4.3103448275862072E-2</v>
      </c>
      <c r="E32" s="139">
        <f t="shared" si="6"/>
        <v>1</v>
      </c>
    </row>
    <row r="33" spans="1:5" ht="15.75" thickBot="1" x14ac:dyDescent="0.3">
      <c r="A33" s="132" t="s">
        <v>32</v>
      </c>
      <c r="B33" s="139">
        <f t="shared" ref="B33:E33" si="7">+B25/$E25</f>
        <v>0</v>
      </c>
      <c r="C33" s="139">
        <f t="shared" si="7"/>
        <v>0</v>
      </c>
      <c r="D33" s="139">
        <f t="shared" si="7"/>
        <v>1</v>
      </c>
      <c r="E33" s="139">
        <f t="shared" si="7"/>
        <v>1</v>
      </c>
    </row>
    <row r="34" spans="1:5" ht="15.75" thickBot="1" x14ac:dyDescent="0.3">
      <c r="A34" s="123" t="s">
        <v>46</v>
      </c>
      <c r="B34" s="134"/>
      <c r="C34" s="134"/>
      <c r="D34" s="134"/>
      <c r="E34" s="134">
        <f>SUM(E31:E33)</f>
        <v>3</v>
      </c>
    </row>
  </sheetData>
  <mergeCells count="10">
    <mergeCell ref="B29:E29"/>
    <mergeCell ref="A28:E28"/>
    <mergeCell ref="A20:E20"/>
    <mergeCell ref="A1:F1"/>
    <mergeCell ref="H1:L1"/>
    <mergeCell ref="H20:L20"/>
    <mergeCell ref="B2:D2"/>
    <mergeCell ref="E2:E3"/>
    <mergeCell ref="F2:F3"/>
    <mergeCell ref="B21:E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150"/>
  <sheetViews>
    <sheetView showGridLines="0" topLeftCell="A100" workbookViewId="0">
      <selection activeCell="C123" sqref="C123"/>
    </sheetView>
  </sheetViews>
  <sheetFormatPr baseColWidth="10" defaultRowHeight="15" x14ac:dyDescent="0.25"/>
  <cols>
    <col min="1" max="1" width="13.42578125" style="9" customWidth="1"/>
    <col min="2" max="2" width="29.42578125" style="9" customWidth="1"/>
    <col min="3" max="3" width="31.42578125" style="9" customWidth="1"/>
    <col min="4" max="4" width="28.7109375" style="9" customWidth="1"/>
    <col min="5" max="5" width="27.42578125" style="9" customWidth="1"/>
    <col min="6" max="6" width="23.28515625" style="9" customWidth="1"/>
    <col min="7" max="7" width="15.140625" style="9" bestFit="1" customWidth="1"/>
    <col min="8" max="8" width="17.7109375" style="9" bestFit="1" customWidth="1"/>
    <col min="9" max="9" width="15" style="9" customWidth="1"/>
    <col min="10" max="10" width="15.140625" style="9" customWidth="1"/>
    <col min="11" max="11" width="20.28515625" style="9" bestFit="1" customWidth="1"/>
    <col min="12" max="12" width="14.28515625" style="9" customWidth="1"/>
    <col min="13" max="13" width="11.42578125" style="9"/>
    <col min="14" max="15" width="11.42578125" style="9" customWidth="1"/>
    <col min="16" max="16" width="11.42578125" style="9"/>
    <col min="17" max="18" width="11.42578125" style="9" customWidth="1"/>
    <col min="19" max="19" width="11.42578125" style="9"/>
    <col min="20" max="21" width="11.42578125" style="9" customWidth="1"/>
    <col min="22" max="22" width="11.42578125" style="9"/>
    <col min="23" max="24" width="11.42578125" style="9" customWidth="1"/>
    <col min="25" max="25" width="11.42578125" style="9"/>
    <col min="26" max="27" width="11.42578125" style="9" customWidth="1"/>
    <col min="28" max="16384" width="11.42578125" style="9"/>
  </cols>
  <sheetData>
    <row r="2" spans="2:11" x14ac:dyDescent="0.25">
      <c r="B2" s="22" t="s">
        <v>36</v>
      </c>
      <c r="C2" s="22"/>
      <c r="D2" s="22"/>
      <c r="E2" s="22"/>
      <c r="F2" s="22"/>
      <c r="G2" s="22"/>
      <c r="H2" s="22"/>
      <c r="I2" s="22"/>
      <c r="J2" s="22"/>
      <c r="K2" s="22"/>
    </row>
    <row r="3" spans="2:11" x14ac:dyDescent="0.25">
      <c r="B3" s="22" t="s">
        <v>37</v>
      </c>
      <c r="C3" s="22"/>
      <c r="D3" s="22"/>
      <c r="E3" s="22"/>
      <c r="F3" s="22"/>
      <c r="G3" s="22"/>
      <c r="H3" s="22"/>
      <c r="I3" s="22"/>
      <c r="J3" s="22"/>
      <c r="K3" s="22"/>
    </row>
    <row r="4" spans="2:11" x14ac:dyDescent="0.25">
      <c r="B4" s="22" t="s">
        <v>38</v>
      </c>
      <c r="C4" s="22"/>
      <c r="D4" s="22"/>
      <c r="E4" s="22"/>
      <c r="F4" s="22"/>
      <c r="G4" s="22"/>
      <c r="H4" s="22"/>
      <c r="I4" s="22"/>
      <c r="J4" s="22"/>
      <c r="K4" s="22"/>
    </row>
    <row r="6" spans="2:11" ht="15.75" thickBot="1" x14ac:dyDescent="0.3">
      <c r="G6" s="195" t="s">
        <v>39</v>
      </c>
      <c r="H6" s="195"/>
      <c r="J6" s="195" t="s">
        <v>40</v>
      </c>
      <c r="K6" s="195"/>
    </row>
    <row r="7" spans="2:11" ht="15.75" thickBot="1" x14ac:dyDescent="0.3">
      <c r="G7" s="196">
        <v>1</v>
      </c>
      <c r="H7" s="199">
        <v>0.4</v>
      </c>
      <c r="J7" s="196">
        <v>1</v>
      </c>
      <c r="K7" s="202">
        <v>0.4</v>
      </c>
    </row>
    <row r="8" spans="2:11" ht="15.75" thickBot="1" x14ac:dyDescent="0.3">
      <c r="C8" s="23" t="s">
        <v>41</v>
      </c>
      <c r="D8" s="12">
        <v>100</v>
      </c>
      <c r="E8" s="13">
        <v>1</v>
      </c>
      <c r="G8" s="197"/>
      <c r="H8" s="200"/>
      <c r="J8" s="197"/>
      <c r="K8" s="203"/>
    </row>
    <row r="9" spans="2:11" ht="15.75" thickBot="1" x14ac:dyDescent="0.3">
      <c r="C9" s="23" t="s">
        <v>42</v>
      </c>
      <c r="D9" s="12">
        <v>40</v>
      </c>
      <c r="E9" s="13">
        <v>0.4</v>
      </c>
      <c r="G9" s="197"/>
      <c r="H9" s="200"/>
      <c r="J9" s="197"/>
      <c r="K9" s="203"/>
    </row>
    <row r="10" spans="2:11" ht="15.75" thickBot="1" x14ac:dyDescent="0.3">
      <c r="C10" s="23" t="s">
        <v>43</v>
      </c>
      <c r="D10" s="12">
        <v>10</v>
      </c>
      <c r="E10" s="13">
        <v>0.1</v>
      </c>
      <c r="G10" s="197"/>
      <c r="H10" s="201"/>
      <c r="J10" s="197"/>
      <c r="K10" s="204"/>
    </row>
    <row r="11" spans="2:11" ht="15.75" thickBot="1" x14ac:dyDescent="0.3">
      <c r="C11" s="23" t="s">
        <v>44</v>
      </c>
      <c r="D11" s="12">
        <v>50</v>
      </c>
      <c r="E11" s="13">
        <v>0.5</v>
      </c>
      <c r="G11" s="197"/>
      <c r="H11" s="14">
        <v>0.1</v>
      </c>
      <c r="J11" s="197"/>
      <c r="K11" s="205">
        <v>0.6</v>
      </c>
    </row>
    <row r="12" spans="2:11" x14ac:dyDescent="0.25">
      <c r="G12" s="197"/>
      <c r="H12" s="207">
        <v>0.5</v>
      </c>
      <c r="J12" s="197"/>
      <c r="K12" s="203"/>
    </row>
    <row r="13" spans="2:11" x14ac:dyDescent="0.25">
      <c r="G13" s="197"/>
      <c r="H13" s="197"/>
      <c r="J13" s="197"/>
      <c r="K13" s="203"/>
    </row>
    <row r="14" spans="2:11" x14ac:dyDescent="0.25">
      <c r="G14" s="197"/>
      <c r="H14" s="197"/>
      <c r="J14" s="197"/>
      <c r="K14" s="203"/>
    </row>
    <row r="15" spans="2:11" x14ac:dyDescent="0.25">
      <c r="G15" s="197"/>
      <c r="H15" s="197"/>
      <c r="J15" s="197"/>
      <c r="K15" s="203"/>
    </row>
    <row r="16" spans="2:11" ht="15.75" thickBot="1" x14ac:dyDescent="0.3">
      <c r="G16" s="198"/>
      <c r="H16" s="198"/>
      <c r="J16" s="198"/>
      <c r="K16" s="206"/>
    </row>
    <row r="17" spans="2:12" x14ac:dyDescent="0.25">
      <c r="B17" s="9" t="s">
        <v>56</v>
      </c>
      <c r="G17" s="33"/>
      <c r="H17" s="33"/>
      <c r="J17" s="33"/>
      <c r="K17" s="15"/>
    </row>
    <row r="18" spans="2:12" x14ac:dyDescent="0.25">
      <c r="B18" s="9" t="s">
        <v>59</v>
      </c>
      <c r="G18" s="33"/>
      <c r="H18" s="33"/>
      <c r="J18" s="33"/>
      <c r="K18" s="15"/>
    </row>
    <row r="20" spans="2:12" x14ac:dyDescent="0.25">
      <c r="B20" s="138" t="s">
        <v>58</v>
      </c>
      <c r="C20" s="138" t="s">
        <v>11</v>
      </c>
      <c r="D20" s="138" t="s">
        <v>68</v>
      </c>
      <c r="E20" s="138" t="s">
        <v>129</v>
      </c>
      <c r="F20" s="138" t="s">
        <v>142</v>
      </c>
      <c r="G20" s="138" t="s">
        <v>182</v>
      </c>
      <c r="H20" s="138" t="s">
        <v>230</v>
      </c>
      <c r="I20" s="138" t="s">
        <v>229</v>
      </c>
      <c r="J20" s="138" t="s">
        <v>217</v>
      </c>
      <c r="K20" s="138" t="s">
        <v>221</v>
      </c>
      <c r="L20" s="138" t="s">
        <v>224</v>
      </c>
    </row>
    <row r="21" spans="2:12" x14ac:dyDescent="0.25">
      <c r="B21" s="61" t="s">
        <v>41</v>
      </c>
      <c r="C21" s="18">
        <v>25567362</v>
      </c>
      <c r="D21" s="28">
        <v>27415335</v>
      </c>
      <c r="E21" s="28">
        <v>154433826</v>
      </c>
      <c r="F21" s="28">
        <v>39929059</v>
      </c>
      <c r="G21" s="28">
        <v>132427994</v>
      </c>
      <c r="H21" s="28">
        <v>11631718</v>
      </c>
      <c r="I21" s="28">
        <v>10785341</v>
      </c>
      <c r="J21" s="28">
        <v>16811262</v>
      </c>
      <c r="K21" s="28">
        <v>62058004</v>
      </c>
      <c r="L21" s="28">
        <v>4503436</v>
      </c>
    </row>
    <row r="22" spans="2:12" x14ac:dyDescent="0.25">
      <c r="B22" s="61" t="s">
        <v>42</v>
      </c>
      <c r="C22" s="18">
        <v>14411340</v>
      </c>
      <c r="D22" s="28">
        <v>8233030</v>
      </c>
      <c r="E22" s="28">
        <f>142769794-E24</f>
        <v>136086658</v>
      </c>
      <c r="F22" s="28">
        <v>16635407</v>
      </c>
      <c r="G22" s="28">
        <v>56735043</v>
      </c>
      <c r="H22" s="28">
        <v>4019411</v>
      </c>
      <c r="I22" s="28">
        <v>2910231</v>
      </c>
      <c r="J22" s="28">
        <v>5619200</v>
      </c>
      <c r="K22" s="28">
        <v>57916482</v>
      </c>
      <c r="L22" s="28">
        <v>1272644</v>
      </c>
    </row>
    <row r="23" spans="2:12" ht="15.75" customHeight="1" x14ac:dyDescent="0.25">
      <c r="B23" s="61" t="s">
        <v>44</v>
      </c>
      <c r="C23" s="18">
        <v>7451477</v>
      </c>
      <c r="D23" s="28">
        <v>12441163</v>
      </c>
      <c r="E23" s="28">
        <v>11664032</v>
      </c>
      <c r="F23" s="28">
        <v>20207077</v>
      </c>
      <c r="G23" s="28">
        <v>71119203</v>
      </c>
      <c r="H23" s="28">
        <v>7242551</v>
      </c>
      <c r="I23" s="28">
        <v>7860630</v>
      </c>
      <c r="J23" s="28">
        <v>9805960</v>
      </c>
      <c r="K23" s="28">
        <v>4141522</v>
      </c>
      <c r="L23" s="28">
        <v>3214004</v>
      </c>
    </row>
    <row r="24" spans="2:12" ht="15.75" customHeight="1" x14ac:dyDescent="0.25">
      <c r="B24" s="61" t="s">
        <v>57</v>
      </c>
      <c r="C24" s="18">
        <v>3704545</v>
      </c>
      <c r="D24" s="28">
        <v>6741142</v>
      </c>
      <c r="E24" s="28">
        <v>6683136</v>
      </c>
      <c r="F24" s="28">
        <v>3086575</v>
      </c>
      <c r="G24" s="28">
        <v>4573748</v>
      </c>
      <c r="H24" s="28">
        <v>369756</v>
      </c>
      <c r="I24" s="28">
        <v>14480</v>
      </c>
      <c r="J24" s="28">
        <v>1386102</v>
      </c>
      <c r="K24" s="28">
        <v>2898281</v>
      </c>
      <c r="L24" s="28">
        <v>16788</v>
      </c>
    </row>
    <row r="25" spans="2:12" x14ac:dyDescent="0.25">
      <c r="B25" s="61" t="s">
        <v>45</v>
      </c>
      <c r="C25" s="18">
        <v>433048</v>
      </c>
      <c r="D25" s="28">
        <v>294950</v>
      </c>
      <c r="E25" s="28">
        <v>805202</v>
      </c>
      <c r="F25" s="28">
        <v>782666</v>
      </c>
      <c r="G25" s="28">
        <v>13106503</v>
      </c>
      <c r="H25" s="28">
        <v>183710</v>
      </c>
      <c r="I25" s="28">
        <v>438407</v>
      </c>
      <c r="J25" s="28">
        <v>843560</v>
      </c>
      <c r="K25" s="28">
        <v>435312</v>
      </c>
      <c r="L25" s="28">
        <v>279518</v>
      </c>
    </row>
    <row r="26" spans="2:12" x14ac:dyDescent="0.25">
      <c r="B26" s="60" t="s">
        <v>46</v>
      </c>
      <c r="C26" s="18">
        <f t="shared" ref="C26:H26" si="0">+C22+C23+C24</f>
        <v>25567362</v>
      </c>
      <c r="D26" s="28">
        <f t="shared" si="0"/>
        <v>27415335</v>
      </c>
      <c r="E26" s="28">
        <f t="shared" si="0"/>
        <v>154433826</v>
      </c>
      <c r="F26" s="28">
        <f t="shared" si="0"/>
        <v>39929059</v>
      </c>
      <c r="G26" s="28">
        <f t="shared" si="0"/>
        <v>132427994</v>
      </c>
      <c r="H26" s="28">
        <f t="shared" si="0"/>
        <v>11631718</v>
      </c>
      <c r="I26" s="28">
        <v>10785341</v>
      </c>
      <c r="J26" s="28">
        <v>16811262</v>
      </c>
      <c r="K26" s="28">
        <v>62058004</v>
      </c>
      <c r="L26" s="28">
        <v>4503436</v>
      </c>
    </row>
    <row r="27" spans="2:12" ht="13.5" customHeight="1" x14ac:dyDescent="0.25">
      <c r="B27" s="17"/>
      <c r="C27" s="11"/>
      <c r="D27" s="11"/>
      <c r="E27" s="17"/>
      <c r="F27" s="11"/>
      <c r="G27" s="11"/>
      <c r="H27" s="17"/>
      <c r="I27" s="11"/>
      <c r="J27" s="11"/>
      <c r="K27" s="17"/>
      <c r="L27" s="11"/>
    </row>
    <row r="28" spans="2:12" x14ac:dyDescent="0.25">
      <c r="B28" s="138" t="s">
        <v>60</v>
      </c>
      <c r="C28" s="138" t="s">
        <v>11</v>
      </c>
      <c r="D28" s="138" t="s">
        <v>68</v>
      </c>
      <c r="E28" s="138" t="s">
        <v>129</v>
      </c>
      <c r="F28" s="138" t="s">
        <v>142</v>
      </c>
      <c r="G28" s="138" t="s">
        <v>182</v>
      </c>
      <c r="H28" s="138" t="s">
        <v>230</v>
      </c>
      <c r="I28" s="138" t="s">
        <v>229</v>
      </c>
      <c r="J28" s="138" t="s">
        <v>217</v>
      </c>
      <c r="K28" s="138" t="s">
        <v>221</v>
      </c>
      <c r="L28" s="138" t="s">
        <v>224</v>
      </c>
    </row>
    <row r="29" spans="2:12" x14ac:dyDescent="0.25">
      <c r="B29" s="61" t="s">
        <v>41</v>
      </c>
      <c r="C29" s="18">
        <v>25567362</v>
      </c>
      <c r="D29" s="29">
        <f t="shared" ref="D29:G30" si="1">+D21</f>
        <v>27415335</v>
      </c>
      <c r="E29" s="29">
        <f t="shared" si="1"/>
        <v>154433826</v>
      </c>
      <c r="F29" s="29">
        <f t="shared" si="1"/>
        <v>39929059</v>
      </c>
      <c r="G29" s="29">
        <f t="shared" si="1"/>
        <v>132427994</v>
      </c>
      <c r="H29" s="29">
        <f>+H21</f>
        <v>11631718</v>
      </c>
      <c r="I29" s="29">
        <v>10785341</v>
      </c>
      <c r="J29" s="29">
        <v>16811262</v>
      </c>
      <c r="K29" s="29">
        <v>62058004</v>
      </c>
      <c r="L29" s="29">
        <v>4503436</v>
      </c>
    </row>
    <row r="30" spans="2:12" x14ac:dyDescent="0.25">
      <c r="B30" s="61" t="s">
        <v>42</v>
      </c>
      <c r="C30" s="18">
        <v>14411340</v>
      </c>
      <c r="D30" s="29">
        <f t="shared" si="1"/>
        <v>8233030</v>
      </c>
      <c r="E30" s="29">
        <f>+E22-E23</f>
        <v>124422626</v>
      </c>
      <c r="F30" s="29">
        <f t="shared" si="1"/>
        <v>16635407</v>
      </c>
      <c r="G30" s="29">
        <f t="shared" si="1"/>
        <v>56735043</v>
      </c>
      <c r="H30" s="29">
        <f>+H22</f>
        <v>4019411</v>
      </c>
      <c r="I30" s="29">
        <v>2910231</v>
      </c>
      <c r="J30" s="29">
        <v>5619200</v>
      </c>
      <c r="K30" s="29">
        <v>55018201</v>
      </c>
      <c r="L30" s="29">
        <v>1272644</v>
      </c>
    </row>
    <row r="31" spans="2:12" ht="15.75" customHeight="1" x14ac:dyDescent="0.25">
      <c r="B31" s="61" t="s">
        <v>44</v>
      </c>
      <c r="C31" s="18">
        <v>11156022</v>
      </c>
      <c r="D31" s="29">
        <f>+D23+D24</f>
        <v>19182305</v>
      </c>
      <c r="E31" s="29">
        <f>+E24+E23</f>
        <v>18347168</v>
      </c>
      <c r="F31" s="29">
        <f>+F23+F24</f>
        <v>23293652</v>
      </c>
      <c r="G31" s="29">
        <f>+G23+G24</f>
        <v>75692951</v>
      </c>
      <c r="H31" s="29">
        <f>+H23+H24</f>
        <v>7612307</v>
      </c>
      <c r="I31" s="29">
        <v>7875110</v>
      </c>
      <c r="J31" s="29">
        <v>11192062</v>
      </c>
      <c r="K31" s="29">
        <v>7039803</v>
      </c>
      <c r="L31" s="29">
        <v>3230792</v>
      </c>
    </row>
    <row r="32" spans="2:12" x14ac:dyDescent="0.25">
      <c r="B32" s="61" t="s">
        <v>45</v>
      </c>
      <c r="C32" s="18">
        <v>433048</v>
      </c>
      <c r="D32" s="29">
        <f>+D25</f>
        <v>294950</v>
      </c>
      <c r="E32" s="29">
        <f>+E25</f>
        <v>805202</v>
      </c>
      <c r="F32" s="29">
        <f>+F25</f>
        <v>782666</v>
      </c>
      <c r="G32" s="29">
        <f>+G25</f>
        <v>13106503</v>
      </c>
      <c r="H32" s="29">
        <f>+H25</f>
        <v>183710</v>
      </c>
      <c r="I32" s="29">
        <v>438407</v>
      </c>
      <c r="J32" s="29">
        <v>843560</v>
      </c>
      <c r="K32" s="29">
        <v>435312</v>
      </c>
      <c r="L32" s="29">
        <v>279518</v>
      </c>
    </row>
    <row r="33" spans="2:12" x14ac:dyDescent="0.25">
      <c r="B33" s="60" t="s">
        <v>46</v>
      </c>
      <c r="C33" s="18">
        <f t="shared" ref="C33:H33" si="2">SUM(C30:C31)</f>
        <v>25567362</v>
      </c>
      <c r="D33" s="18">
        <f t="shared" si="2"/>
        <v>27415335</v>
      </c>
      <c r="E33" s="18">
        <f t="shared" si="2"/>
        <v>142769794</v>
      </c>
      <c r="F33" s="18">
        <f t="shared" si="2"/>
        <v>39929059</v>
      </c>
      <c r="G33" s="18">
        <f t="shared" si="2"/>
        <v>132427994</v>
      </c>
      <c r="H33" s="18">
        <f t="shared" si="2"/>
        <v>11631718</v>
      </c>
      <c r="I33" s="18">
        <v>10785341</v>
      </c>
      <c r="J33" s="18">
        <v>16811262</v>
      </c>
      <c r="K33" s="18">
        <v>62058004</v>
      </c>
      <c r="L33" s="18">
        <v>4503436</v>
      </c>
    </row>
    <row r="34" spans="2:12" x14ac:dyDescent="0.25">
      <c r="B34" s="17"/>
      <c r="C34" s="20"/>
      <c r="D34" s="11"/>
      <c r="E34" s="17"/>
      <c r="F34" s="11"/>
      <c r="G34" s="11"/>
      <c r="H34" s="17"/>
      <c r="I34" s="11"/>
      <c r="J34" s="11"/>
      <c r="K34" s="17"/>
      <c r="L34" s="11"/>
    </row>
    <row r="35" spans="2:12" x14ac:dyDescent="0.25">
      <c r="B35" s="17" t="s">
        <v>47</v>
      </c>
      <c r="C35" s="11"/>
      <c r="D35" s="11"/>
      <c r="E35" s="17"/>
      <c r="F35" s="11"/>
      <c r="G35" s="11"/>
      <c r="H35" s="17"/>
      <c r="I35" s="11"/>
      <c r="J35" s="11"/>
      <c r="K35" s="17"/>
      <c r="L35" s="11"/>
    </row>
    <row r="37" spans="2:12" x14ac:dyDescent="0.25">
      <c r="C37" s="138" t="s">
        <v>11</v>
      </c>
      <c r="D37" s="138" t="s">
        <v>68</v>
      </c>
      <c r="E37" s="138" t="s">
        <v>129</v>
      </c>
      <c r="F37" s="138" t="s">
        <v>142</v>
      </c>
      <c r="G37" s="138" t="s">
        <v>182</v>
      </c>
      <c r="H37" s="138" t="s">
        <v>230</v>
      </c>
      <c r="I37" s="138" t="s">
        <v>229</v>
      </c>
      <c r="J37" s="138" t="s">
        <v>217</v>
      </c>
      <c r="K37" s="138" t="s">
        <v>221</v>
      </c>
      <c r="L37" s="138" t="s">
        <v>224</v>
      </c>
    </row>
    <row r="38" spans="2:12" x14ac:dyDescent="0.25">
      <c r="B38" s="61" t="s">
        <v>48</v>
      </c>
      <c r="C38" s="19">
        <f>+C21/C26</f>
        <v>1</v>
      </c>
      <c r="D38" s="19">
        <f>+D21/D26</f>
        <v>1</v>
      </c>
      <c r="E38" s="19">
        <f t="shared" ref="E38:F41" si="3">+E21/E$26</f>
        <v>1</v>
      </c>
      <c r="F38" s="19">
        <f t="shared" si="3"/>
        <v>1</v>
      </c>
      <c r="G38" s="19">
        <f>+G21/G26</f>
        <v>1</v>
      </c>
      <c r="H38" s="19">
        <f>+H21/H26</f>
        <v>1</v>
      </c>
      <c r="I38" s="19">
        <f>+I21/$I$26</f>
        <v>1</v>
      </c>
      <c r="J38" s="19">
        <v>1</v>
      </c>
      <c r="K38" s="19">
        <v>1</v>
      </c>
      <c r="L38" s="19">
        <v>1</v>
      </c>
    </row>
    <row r="39" spans="2:12" x14ac:dyDescent="0.25">
      <c r="B39" s="61" t="s">
        <v>49</v>
      </c>
      <c r="C39" s="19">
        <f>+C22/C26</f>
        <v>0.56366159324532583</v>
      </c>
      <c r="D39" s="19">
        <f>+D22/D26</f>
        <v>0.30030747390101198</v>
      </c>
      <c r="E39" s="19">
        <f t="shared" si="3"/>
        <v>0.88119721906002635</v>
      </c>
      <c r="F39" s="19">
        <f t="shared" si="3"/>
        <v>0.41662406820055536</v>
      </c>
      <c r="G39" s="19">
        <f>+G22/G26</f>
        <v>0.4284218259773685</v>
      </c>
      <c r="H39" s="19">
        <f>+H22/H26</f>
        <v>0.34555609068239102</v>
      </c>
      <c r="I39" s="21">
        <f>+I22/$I$26</f>
        <v>0.26983208041359102</v>
      </c>
      <c r="J39" s="21">
        <v>0.33425212217857292</v>
      </c>
      <c r="K39" s="21">
        <v>0.93326369310878898</v>
      </c>
      <c r="L39" s="21">
        <v>0.28259400155792153</v>
      </c>
    </row>
    <row r="40" spans="2:12" x14ac:dyDescent="0.25">
      <c r="B40" s="61" t="s">
        <v>50</v>
      </c>
      <c r="C40" s="19">
        <f>+C23/C26</f>
        <v>0.29144488977783473</v>
      </c>
      <c r="D40" s="19">
        <f>+D23/D26</f>
        <v>0.45380306313966251</v>
      </c>
      <c r="E40" s="19">
        <f t="shared" si="3"/>
        <v>7.5527702072213113E-2</v>
      </c>
      <c r="F40" s="31">
        <f t="shared" si="3"/>
        <v>0.50607446070792705</v>
      </c>
      <c r="G40" s="31">
        <f>+G23/G26</f>
        <v>0.53704055201500678</v>
      </c>
      <c r="H40" s="31">
        <f>+H23/H26</f>
        <v>0.62265531196681345</v>
      </c>
      <c r="I40" s="21">
        <f>+I23/$I$26</f>
        <v>0.72882535656498948</v>
      </c>
      <c r="J40" s="21">
        <v>0.58329707787553364</v>
      </c>
      <c r="K40" s="21">
        <v>6.6736306891211003E-2</v>
      </c>
      <c r="L40" s="21">
        <v>0.71367817817328816</v>
      </c>
    </row>
    <row r="41" spans="2:12" x14ac:dyDescent="0.25">
      <c r="B41" s="61" t="s">
        <v>51</v>
      </c>
      <c r="C41" s="19">
        <f>C24/C26</f>
        <v>0.14489351697683944</v>
      </c>
      <c r="D41" s="19">
        <f>D24/D26</f>
        <v>0.24588946295932551</v>
      </c>
      <c r="E41" s="19">
        <f t="shared" si="3"/>
        <v>4.327507886776049E-2</v>
      </c>
      <c r="F41" s="31">
        <f t="shared" si="3"/>
        <v>7.7301471091517582E-2</v>
      </c>
      <c r="G41" s="31">
        <f>+G24/G26</f>
        <v>3.4537622007624766E-2</v>
      </c>
      <c r="H41" s="31">
        <f>+H24/H26</f>
        <v>3.1788597350795471E-2</v>
      </c>
      <c r="I41" s="21">
        <f>+I24/$I$26</f>
        <v>1.342563021419536E-3</v>
      </c>
      <c r="J41" s="21">
        <v>8.245079994589341E-2</v>
      </c>
      <c r="K41" s="21">
        <v>4.6702775036077539E-2</v>
      </c>
      <c r="L41" s="21">
        <v>3.7278202687903192E-3</v>
      </c>
    </row>
    <row r="42" spans="2:12" x14ac:dyDescent="0.25">
      <c r="B42" s="60" t="s">
        <v>46</v>
      </c>
      <c r="C42" s="19">
        <f t="shared" ref="C42:I42" si="4">SUM(C39:C41)</f>
        <v>1</v>
      </c>
      <c r="D42" s="19">
        <f t="shared" si="4"/>
        <v>1</v>
      </c>
      <c r="E42" s="19">
        <f t="shared" si="4"/>
        <v>1</v>
      </c>
      <c r="F42" s="19">
        <f t="shared" si="4"/>
        <v>1</v>
      </c>
      <c r="G42" s="19">
        <f t="shared" si="4"/>
        <v>1</v>
      </c>
      <c r="H42" s="19">
        <f t="shared" si="4"/>
        <v>0.99999999999999989</v>
      </c>
      <c r="I42" s="38">
        <f t="shared" si="4"/>
        <v>1</v>
      </c>
      <c r="J42" s="38">
        <v>1</v>
      </c>
      <c r="K42" s="38">
        <v>1</v>
      </c>
      <c r="L42" s="38">
        <v>1</v>
      </c>
    </row>
    <row r="44" spans="2:12" x14ac:dyDescent="0.25">
      <c r="B44" s="17" t="s">
        <v>52</v>
      </c>
      <c r="C44" s="11"/>
      <c r="D44" s="17"/>
      <c r="E44" s="11"/>
      <c r="F44" s="11"/>
      <c r="G44" s="17"/>
      <c r="H44" s="11"/>
      <c r="I44" s="11"/>
      <c r="J44" s="17"/>
      <c r="K44" s="11"/>
      <c r="L44" s="11"/>
    </row>
    <row r="45" spans="2:12" x14ac:dyDescent="0.25">
      <c r="C45" s="138" t="s">
        <v>11</v>
      </c>
      <c r="D45" s="138" t="s">
        <v>68</v>
      </c>
      <c r="E45" s="138" t="s">
        <v>129</v>
      </c>
      <c r="F45" s="138" t="s">
        <v>142</v>
      </c>
      <c r="G45" s="138" t="s">
        <v>182</v>
      </c>
      <c r="H45" s="138" t="s">
        <v>230</v>
      </c>
      <c r="I45" s="138" t="s">
        <v>229</v>
      </c>
      <c r="J45" s="138" t="s">
        <v>217</v>
      </c>
      <c r="K45" s="138" t="s">
        <v>221</v>
      </c>
      <c r="L45" s="138" t="s">
        <v>224</v>
      </c>
    </row>
    <row r="46" spans="2:12" x14ac:dyDescent="0.25">
      <c r="B46" s="61" t="s">
        <v>48</v>
      </c>
      <c r="C46" s="19">
        <f t="shared" ref="C46:H46" si="5">+C29/C33</f>
        <v>1</v>
      </c>
      <c r="D46" s="19">
        <f t="shared" si="5"/>
        <v>1</v>
      </c>
      <c r="E46" s="19">
        <f t="shared" si="5"/>
        <v>1.0816981776971675</v>
      </c>
      <c r="F46" s="19">
        <f t="shared" si="5"/>
        <v>1</v>
      </c>
      <c r="G46" s="19">
        <f t="shared" si="5"/>
        <v>1</v>
      </c>
      <c r="H46" s="19">
        <f t="shared" si="5"/>
        <v>1</v>
      </c>
      <c r="I46" s="21">
        <f>+I29/$I$33</f>
        <v>1</v>
      </c>
      <c r="J46" s="21">
        <v>1</v>
      </c>
      <c r="K46" s="21">
        <v>1</v>
      </c>
      <c r="L46" s="21">
        <v>1</v>
      </c>
    </row>
    <row r="47" spans="2:12" x14ac:dyDescent="0.25">
      <c r="B47" s="61" t="s">
        <v>49</v>
      </c>
      <c r="C47" s="19">
        <f t="shared" ref="C47:H47" si="6">+C30/C33</f>
        <v>0.56366159324532583</v>
      </c>
      <c r="D47" s="19">
        <f t="shared" si="6"/>
        <v>0.30030747390101198</v>
      </c>
      <c r="E47" s="19">
        <f t="shared" si="6"/>
        <v>0.87149124835187475</v>
      </c>
      <c r="F47" s="19">
        <f t="shared" si="6"/>
        <v>0.41662406820055536</v>
      </c>
      <c r="G47" s="19">
        <f t="shared" si="6"/>
        <v>0.4284218259773685</v>
      </c>
      <c r="H47" s="19">
        <f t="shared" si="6"/>
        <v>0.34555609068239102</v>
      </c>
      <c r="I47" s="21">
        <f>+I30/$I$33</f>
        <v>0.26983208041359102</v>
      </c>
      <c r="J47" s="21">
        <v>0.33425212217857292</v>
      </c>
      <c r="K47" s="21">
        <v>0.88656091807271142</v>
      </c>
      <c r="L47" s="21">
        <v>0.28259400155792153</v>
      </c>
    </row>
    <row r="48" spans="2:12" x14ac:dyDescent="0.25">
      <c r="B48" s="61" t="s">
        <v>50</v>
      </c>
      <c r="C48" s="19">
        <f t="shared" ref="C48:H48" si="7">+C31/C33</f>
        <v>0.43633840675467417</v>
      </c>
      <c r="D48" s="19">
        <f t="shared" si="7"/>
        <v>0.69969252609898802</v>
      </c>
      <c r="E48" s="19">
        <f t="shared" si="7"/>
        <v>0.12850875164812522</v>
      </c>
      <c r="F48" s="19">
        <f t="shared" si="7"/>
        <v>0.58337593179944458</v>
      </c>
      <c r="G48" s="19">
        <f t="shared" si="7"/>
        <v>0.57157817402263145</v>
      </c>
      <c r="H48" s="19">
        <f t="shared" si="7"/>
        <v>0.65444390931760898</v>
      </c>
      <c r="I48" s="21">
        <f>+I31/$I$33</f>
        <v>0.73016791958640903</v>
      </c>
      <c r="J48" s="21">
        <v>0.66574787782142708</v>
      </c>
      <c r="K48" s="21">
        <v>0.11343908192728853</v>
      </c>
      <c r="L48" s="21">
        <v>0.71740599844207842</v>
      </c>
    </row>
    <row r="49" spans="2:12" x14ac:dyDescent="0.25">
      <c r="B49" s="61" t="s">
        <v>46</v>
      </c>
      <c r="C49" s="19">
        <f t="shared" ref="C49:I49" si="8">SUM(C47:C48)</f>
        <v>1</v>
      </c>
      <c r="D49" s="19">
        <f t="shared" si="8"/>
        <v>1</v>
      </c>
      <c r="E49" s="19">
        <f t="shared" si="8"/>
        <v>1</v>
      </c>
      <c r="F49" s="19">
        <f t="shared" si="8"/>
        <v>1</v>
      </c>
      <c r="G49" s="19">
        <f t="shared" si="8"/>
        <v>1</v>
      </c>
      <c r="H49" s="19">
        <f t="shared" si="8"/>
        <v>1</v>
      </c>
      <c r="I49" s="21">
        <f t="shared" si="8"/>
        <v>1</v>
      </c>
      <c r="J49" s="21">
        <v>1</v>
      </c>
      <c r="K49" s="21">
        <v>1</v>
      </c>
      <c r="L49" s="21">
        <v>1</v>
      </c>
    </row>
    <row r="51" spans="2:12" s="26" customFormat="1" x14ac:dyDescent="0.25">
      <c r="B51" s="106" t="s">
        <v>538</v>
      </c>
    </row>
    <row r="52" spans="2:12" s="26" customFormat="1" x14ac:dyDescent="0.25">
      <c r="B52" s="106"/>
    </row>
    <row r="53" spans="2:12" x14ac:dyDescent="0.25">
      <c r="C53" s="138" t="s">
        <v>11</v>
      </c>
      <c r="D53" s="138" t="s">
        <v>68</v>
      </c>
      <c r="E53" s="138" t="s">
        <v>129</v>
      </c>
      <c r="F53" s="138" t="s">
        <v>142</v>
      </c>
      <c r="G53" s="138" t="s">
        <v>182</v>
      </c>
      <c r="H53" s="138" t="s">
        <v>230</v>
      </c>
      <c r="I53" s="138" t="s">
        <v>229</v>
      </c>
      <c r="J53" s="138" t="s">
        <v>217</v>
      </c>
      <c r="K53" s="138" t="s">
        <v>221</v>
      </c>
      <c r="L53" s="138" t="s">
        <v>224</v>
      </c>
    </row>
    <row r="54" spans="2:12" x14ac:dyDescent="0.25">
      <c r="B54" s="61" t="s">
        <v>546</v>
      </c>
      <c r="C54" s="99">
        <f>+C40/(C40+C41)</f>
        <v>0.6679331575359031</v>
      </c>
      <c r="D54" s="99">
        <f t="shared" ref="D54:L54" si="9">+D40/(D40+D41)</f>
        <v>0.64857497573935974</v>
      </c>
      <c r="E54" s="99">
        <f t="shared" si="9"/>
        <v>0.63574018616933148</v>
      </c>
      <c r="F54" s="99">
        <f t="shared" si="9"/>
        <v>0.86749286887260091</v>
      </c>
      <c r="G54" s="99">
        <f t="shared" si="9"/>
        <v>0.93957498103092851</v>
      </c>
      <c r="H54" s="99">
        <f t="shared" si="9"/>
        <v>0.95142655176676405</v>
      </c>
      <c r="I54" s="99">
        <f t="shared" si="9"/>
        <v>0.99816129552476085</v>
      </c>
      <c r="J54" s="99">
        <f t="shared" si="9"/>
        <v>0.87615311637837601</v>
      </c>
      <c r="K54" s="99">
        <f t="shared" si="9"/>
        <v>0.5883008373955918</v>
      </c>
      <c r="L54" s="99">
        <f t="shared" si="9"/>
        <v>0.99480375090689832</v>
      </c>
    </row>
    <row r="55" spans="2:12" x14ac:dyDescent="0.25">
      <c r="B55" s="61" t="s">
        <v>547</v>
      </c>
      <c r="C55" s="99">
        <f>+C41/(C40+C41)</f>
        <v>0.33206684246409696</v>
      </c>
      <c r="D55" s="99">
        <f t="shared" ref="D55:L55" si="10">+D41/(D40+D41)</f>
        <v>0.35142502426064021</v>
      </c>
      <c r="E55" s="99">
        <f t="shared" si="10"/>
        <v>0.36425981383066863</v>
      </c>
      <c r="F55" s="99">
        <f t="shared" si="10"/>
        <v>0.13250713112739898</v>
      </c>
      <c r="G55" s="99">
        <f t="shared" si="10"/>
        <v>6.0425018969071508E-2</v>
      </c>
      <c r="H55" s="99">
        <f t="shared" si="10"/>
        <v>4.8573448233235998E-2</v>
      </c>
      <c r="I55" s="99">
        <f>+I41/(I40+I41)</f>
        <v>1.838704475239076E-3</v>
      </c>
      <c r="J55" s="99">
        <f t="shared" si="10"/>
        <v>0.12384688362162397</v>
      </c>
      <c r="K55" s="99">
        <f t="shared" si="10"/>
        <v>0.41169916260440809</v>
      </c>
      <c r="L55" s="99">
        <f t="shared" si="10"/>
        <v>5.1962490931016288E-3</v>
      </c>
    </row>
    <row r="56" spans="2:12" x14ac:dyDescent="0.25">
      <c r="B56" s="61" t="s">
        <v>46</v>
      </c>
      <c r="C56" s="99">
        <f t="shared" ref="C56:I56" si="11">SUM(C54:C55)</f>
        <v>1</v>
      </c>
      <c r="D56" s="99">
        <f t="shared" si="11"/>
        <v>1</v>
      </c>
      <c r="E56" s="99">
        <f t="shared" si="11"/>
        <v>1</v>
      </c>
      <c r="F56" s="99">
        <f t="shared" si="11"/>
        <v>0.99999999999999989</v>
      </c>
      <c r="G56" s="99">
        <f t="shared" si="11"/>
        <v>1</v>
      </c>
      <c r="H56" s="99">
        <f t="shared" si="11"/>
        <v>1</v>
      </c>
      <c r="I56" s="99">
        <f t="shared" si="11"/>
        <v>0.99999999999999989</v>
      </c>
      <c r="J56" s="99">
        <v>1</v>
      </c>
      <c r="K56" s="99">
        <v>1</v>
      </c>
      <c r="L56" s="99">
        <v>1</v>
      </c>
    </row>
    <row r="57" spans="2:12" x14ac:dyDescent="0.25">
      <c r="C57" s="102"/>
      <c r="D57" s="102"/>
      <c r="E57" s="102"/>
      <c r="F57" s="102"/>
      <c r="G57" s="102"/>
      <c r="H57" s="102"/>
      <c r="I57" s="102"/>
      <c r="J57" s="102"/>
      <c r="K57" s="102"/>
      <c r="L57" s="102"/>
    </row>
    <row r="58" spans="2:12" x14ac:dyDescent="0.25">
      <c r="C58" s="102"/>
      <c r="D58" s="102"/>
      <c r="E58" s="102"/>
      <c r="F58" s="102"/>
      <c r="G58" s="102"/>
      <c r="H58" s="102"/>
      <c r="I58" s="102"/>
      <c r="J58" s="102"/>
      <c r="K58" s="102"/>
      <c r="L58" s="102"/>
    </row>
    <row r="59" spans="2:12" x14ac:dyDescent="0.25">
      <c r="B59" s="105" t="s">
        <v>540</v>
      </c>
      <c r="C59" s="102"/>
      <c r="D59" s="102"/>
      <c r="E59" s="102"/>
      <c r="F59" s="102"/>
      <c r="G59" s="102"/>
      <c r="H59" s="102"/>
      <c r="I59" s="102"/>
      <c r="J59" s="102"/>
      <c r="K59" s="102"/>
      <c r="L59" s="102"/>
    </row>
    <row r="60" spans="2:12" x14ac:dyDescent="0.25">
      <c r="C60" s="138" t="s">
        <v>11</v>
      </c>
      <c r="D60" s="138" t="s">
        <v>68</v>
      </c>
      <c r="E60" s="138" t="s">
        <v>129</v>
      </c>
      <c r="F60" s="138" t="s">
        <v>142</v>
      </c>
      <c r="G60" s="138" t="s">
        <v>182</v>
      </c>
      <c r="H60" s="138" t="s">
        <v>230</v>
      </c>
      <c r="I60" s="138" t="s">
        <v>229</v>
      </c>
      <c r="J60" s="138" t="s">
        <v>217</v>
      </c>
      <c r="K60" s="138" t="s">
        <v>221</v>
      </c>
      <c r="L60" s="138" t="s">
        <v>224</v>
      </c>
    </row>
    <row r="61" spans="2:12" x14ac:dyDescent="0.25">
      <c r="B61" s="61" t="s">
        <v>539</v>
      </c>
      <c r="C61" s="103">
        <f t="shared" ref="C61:L61" si="12">+C25+C62</f>
        <v>569943</v>
      </c>
      <c r="D61" s="18">
        <f t="shared" si="12"/>
        <v>688025</v>
      </c>
      <c r="E61" s="18"/>
      <c r="F61" s="18">
        <f t="shared" si="12"/>
        <v>978085</v>
      </c>
      <c r="G61" s="18">
        <f t="shared" si="12"/>
        <v>13793369</v>
      </c>
      <c r="H61" s="18">
        <f t="shared" si="12"/>
        <v>191623</v>
      </c>
      <c r="I61" s="18">
        <f t="shared" si="12"/>
        <v>440279</v>
      </c>
      <c r="J61" s="18">
        <f t="shared" si="12"/>
        <v>907720</v>
      </c>
      <c r="K61" s="18">
        <f t="shared" si="12"/>
        <v>784826</v>
      </c>
      <c r="L61" s="18">
        <f t="shared" si="12"/>
        <v>281132</v>
      </c>
    </row>
    <row r="62" spans="2:12" x14ac:dyDescent="0.25">
      <c r="B62" s="61" t="s">
        <v>540</v>
      </c>
      <c r="C62" s="18">
        <v>136895</v>
      </c>
      <c r="D62" s="18">
        <v>393075</v>
      </c>
      <c r="E62" s="147"/>
      <c r="F62" s="18">
        <v>195419</v>
      </c>
      <c r="G62" s="18">
        <v>686866</v>
      </c>
      <c r="H62" s="18">
        <v>7913</v>
      </c>
      <c r="I62" s="18">
        <v>1872</v>
      </c>
      <c r="J62" s="18">
        <v>64160</v>
      </c>
      <c r="K62" s="18">
        <v>349514</v>
      </c>
      <c r="L62" s="18">
        <v>1614</v>
      </c>
    </row>
    <row r="64" spans="2:12" x14ac:dyDescent="0.25">
      <c r="B64" s="61" t="s">
        <v>541</v>
      </c>
      <c r="C64" s="21">
        <f>+C62/C61</f>
        <v>0.24019068573524019</v>
      </c>
      <c r="D64" s="21">
        <f>+D62/D61</f>
        <v>0.57130918207913961</v>
      </c>
      <c r="E64" s="146"/>
      <c r="F64" s="21">
        <f t="shared" ref="F64:L64" si="13">+F62/F61</f>
        <v>0.19979756360643502</v>
      </c>
      <c r="G64" s="21">
        <f t="shared" si="13"/>
        <v>4.9796826286601918E-2</v>
      </c>
      <c r="H64" s="21">
        <f t="shared" si="13"/>
        <v>4.1294625384217971E-2</v>
      </c>
      <c r="I64" s="21">
        <f t="shared" si="13"/>
        <v>4.2518493954969462E-3</v>
      </c>
      <c r="J64" s="21">
        <f t="shared" si="13"/>
        <v>7.0682589344731858E-2</v>
      </c>
      <c r="K64" s="21">
        <f t="shared" si="13"/>
        <v>0.44533947652091038</v>
      </c>
      <c r="L64" s="21">
        <f t="shared" si="13"/>
        <v>5.7410753667316424E-3</v>
      </c>
    </row>
    <row r="65" spans="2:48" x14ac:dyDescent="0.25">
      <c r="B65" s="61" t="s">
        <v>549</v>
      </c>
      <c r="C65" s="21">
        <f>+C25/C61</f>
        <v>0.75980931426475984</v>
      </c>
      <c r="D65" s="21">
        <f t="shared" ref="D65:L65" si="14">+D25/D61</f>
        <v>0.42869081792086045</v>
      </c>
      <c r="E65" s="146"/>
      <c r="F65" s="21">
        <f t="shared" si="14"/>
        <v>0.80020243639356503</v>
      </c>
      <c r="G65" s="21">
        <f t="shared" si="14"/>
        <v>0.95020317371339813</v>
      </c>
      <c r="H65" s="21">
        <f t="shared" si="14"/>
        <v>0.95870537461578198</v>
      </c>
      <c r="I65" s="21">
        <f t="shared" si="14"/>
        <v>0.99574815060450306</v>
      </c>
      <c r="J65" s="21">
        <f t="shared" si="14"/>
        <v>0.92931741065526818</v>
      </c>
      <c r="K65" s="21">
        <f t="shared" si="14"/>
        <v>0.55466052347908967</v>
      </c>
      <c r="L65" s="21">
        <f t="shared" si="14"/>
        <v>0.99425892463326837</v>
      </c>
    </row>
    <row r="66" spans="2:48" s="10" customFormat="1" x14ac:dyDescent="0.25">
      <c r="B66" s="61"/>
      <c r="C66" s="208">
        <f>SUM(C64:C65)</f>
        <v>1</v>
      </c>
      <c r="D66" s="208">
        <f t="shared" ref="D66:L66" si="15">SUM(D64:D65)</f>
        <v>1</v>
      </c>
      <c r="E66" s="209"/>
      <c r="F66" s="208">
        <f t="shared" si="15"/>
        <v>1</v>
      </c>
      <c r="G66" s="208">
        <f t="shared" si="15"/>
        <v>1</v>
      </c>
      <c r="H66" s="208">
        <f t="shared" si="15"/>
        <v>1</v>
      </c>
      <c r="I66" s="208">
        <f t="shared" si="15"/>
        <v>1</v>
      </c>
      <c r="J66" s="208">
        <f t="shared" si="15"/>
        <v>1</v>
      </c>
      <c r="K66" s="208">
        <f t="shared" si="15"/>
        <v>1</v>
      </c>
      <c r="L66" s="208">
        <f t="shared" si="15"/>
        <v>1</v>
      </c>
    </row>
    <row r="68" spans="2:48" x14ac:dyDescent="0.25">
      <c r="B68" s="10" t="s">
        <v>53</v>
      </c>
      <c r="H68" s="104"/>
    </row>
    <row r="69" spans="2:48" x14ac:dyDescent="0.25">
      <c r="C69" s="191" t="s">
        <v>11</v>
      </c>
      <c r="D69" s="192"/>
      <c r="E69" s="193"/>
      <c r="F69" s="194" t="s">
        <v>68</v>
      </c>
      <c r="G69" s="194"/>
      <c r="H69" s="194"/>
      <c r="I69" s="191" t="s">
        <v>129</v>
      </c>
      <c r="J69" s="192"/>
      <c r="K69" s="193"/>
      <c r="L69" s="191" t="s">
        <v>141</v>
      </c>
      <c r="M69" s="192"/>
      <c r="N69" s="193"/>
      <c r="O69" s="191" t="s">
        <v>607</v>
      </c>
      <c r="P69" s="192"/>
      <c r="Q69" s="193"/>
      <c r="R69" s="194" t="s">
        <v>230</v>
      </c>
      <c r="S69" s="194"/>
      <c r="T69" s="194"/>
      <c r="U69" s="191" t="s">
        <v>229</v>
      </c>
      <c r="V69" s="192"/>
      <c r="W69" s="193"/>
      <c r="X69" s="191" t="s">
        <v>217</v>
      </c>
      <c r="Y69" s="192"/>
      <c r="Z69" s="193"/>
      <c r="AA69" s="191" t="s">
        <v>221</v>
      </c>
      <c r="AB69" s="192"/>
      <c r="AC69" s="193"/>
      <c r="AD69" s="191" t="s">
        <v>224</v>
      </c>
      <c r="AE69" s="192"/>
      <c r="AF69" s="193"/>
    </row>
    <row r="70" spans="2:48" x14ac:dyDescent="0.25">
      <c r="C70" s="63" t="s">
        <v>39</v>
      </c>
      <c r="D70" s="63" t="s">
        <v>40</v>
      </c>
      <c r="E70" s="63" t="s">
        <v>54</v>
      </c>
      <c r="F70" s="63" t="s">
        <v>39</v>
      </c>
      <c r="G70" s="63" t="s">
        <v>40</v>
      </c>
      <c r="H70" s="63" t="s">
        <v>54</v>
      </c>
      <c r="I70" s="63" t="s">
        <v>39</v>
      </c>
      <c r="J70" s="63" t="s">
        <v>40</v>
      </c>
      <c r="K70" s="63" t="s">
        <v>54</v>
      </c>
      <c r="L70" s="63" t="s">
        <v>39</v>
      </c>
      <c r="M70" s="63" t="s">
        <v>40</v>
      </c>
      <c r="N70" s="63" t="s">
        <v>54</v>
      </c>
      <c r="O70" s="63" t="s">
        <v>39</v>
      </c>
      <c r="P70" s="63" t="s">
        <v>40</v>
      </c>
      <c r="Q70" s="63" t="s">
        <v>54</v>
      </c>
      <c r="R70" s="63" t="s">
        <v>39</v>
      </c>
      <c r="S70" s="63" t="s">
        <v>40</v>
      </c>
      <c r="T70" s="63" t="s">
        <v>54</v>
      </c>
      <c r="U70" s="63" t="s">
        <v>39</v>
      </c>
      <c r="V70" s="63" t="s">
        <v>40</v>
      </c>
      <c r="W70" s="63" t="s">
        <v>54</v>
      </c>
      <c r="X70" s="63" t="s">
        <v>39</v>
      </c>
      <c r="Y70" s="63" t="s">
        <v>40</v>
      </c>
      <c r="Z70" s="63" t="s">
        <v>54</v>
      </c>
      <c r="AA70" s="63" t="s">
        <v>39</v>
      </c>
      <c r="AB70" s="63" t="s">
        <v>40</v>
      </c>
      <c r="AC70" s="63" t="s">
        <v>54</v>
      </c>
      <c r="AD70" s="63" t="s">
        <v>39</v>
      </c>
      <c r="AE70" s="63" t="s">
        <v>40</v>
      </c>
      <c r="AF70" s="63" t="s">
        <v>54</v>
      </c>
    </row>
    <row r="71" spans="2:48" s="8" customFormat="1" x14ac:dyDescent="0.25">
      <c r="B71" s="62" t="s">
        <v>44</v>
      </c>
      <c r="C71" s="40">
        <f>+C23</f>
        <v>7451477</v>
      </c>
      <c r="D71" s="40">
        <f>+C31</f>
        <v>11156022</v>
      </c>
      <c r="E71" s="41">
        <f>+(D71-C71)/D71</f>
        <v>0.33206684246409696</v>
      </c>
      <c r="F71" s="42">
        <f>+D23</f>
        <v>12441163</v>
      </c>
      <c r="G71" s="42">
        <f>+D31</f>
        <v>19182305</v>
      </c>
      <c r="H71" s="41">
        <f>+(G71-F71)/G71</f>
        <v>0.35142502426064021</v>
      </c>
      <c r="I71" s="42">
        <f>+E23</f>
        <v>11664032</v>
      </c>
      <c r="J71" s="42">
        <f>+E31</f>
        <v>18347168</v>
      </c>
      <c r="K71" s="41">
        <f>+(J71-I71)/I71</f>
        <v>0.57296962148251995</v>
      </c>
      <c r="L71" s="42">
        <f>+F23</f>
        <v>20207077</v>
      </c>
      <c r="M71" s="42">
        <f>+F31</f>
        <v>23293652</v>
      </c>
      <c r="N71" s="41">
        <f>+(M71-L71)/M71</f>
        <v>0.13250713112739901</v>
      </c>
      <c r="O71" s="42">
        <f>+G23</f>
        <v>71119203</v>
      </c>
      <c r="P71" s="42">
        <f>+G31</f>
        <v>75692951</v>
      </c>
      <c r="Q71" s="41">
        <f>+(P71-O71)/P71</f>
        <v>6.0425018969071508E-2</v>
      </c>
      <c r="R71" s="42">
        <f>+H23</f>
        <v>7242551</v>
      </c>
      <c r="S71" s="42">
        <f>+H31</f>
        <v>7612307</v>
      </c>
      <c r="T71" s="41">
        <f>+(S71-R71)/R71</f>
        <v>5.1053282192973164E-2</v>
      </c>
      <c r="U71" s="42">
        <f>+I23</f>
        <v>7860630</v>
      </c>
      <c r="V71" s="42">
        <f>+I31</f>
        <v>7875110</v>
      </c>
      <c r="W71" s="41">
        <f>+(V71-U71)/U71</f>
        <v>1.8420915371923116E-3</v>
      </c>
      <c r="X71" s="42">
        <f>+J23</f>
        <v>9805960</v>
      </c>
      <c r="Y71" s="42">
        <f>+J31</f>
        <v>11192062</v>
      </c>
      <c r="Z71" s="41">
        <v>0.1413530138813538</v>
      </c>
      <c r="AA71" s="42">
        <f>+K23</f>
        <v>4141522</v>
      </c>
      <c r="AB71" s="42">
        <f>+K31</f>
        <v>7039803</v>
      </c>
      <c r="AC71" s="41">
        <v>0.69981060103024928</v>
      </c>
      <c r="AD71" s="42">
        <f>+L23</f>
        <v>3214004</v>
      </c>
      <c r="AE71" s="42">
        <f>+L31</f>
        <v>3230792</v>
      </c>
      <c r="AF71" s="41">
        <v>5.2233911345474365E-3</v>
      </c>
      <c r="AG71" s="9"/>
      <c r="AH71" s="9"/>
      <c r="AI71" s="9"/>
      <c r="AJ71" s="9"/>
      <c r="AK71" s="9"/>
      <c r="AL71" s="9"/>
      <c r="AM71" s="9"/>
      <c r="AN71" s="9"/>
      <c r="AO71" s="9"/>
      <c r="AP71" s="9"/>
      <c r="AQ71" s="9"/>
      <c r="AR71" s="9"/>
      <c r="AS71" s="9"/>
      <c r="AT71" s="9"/>
      <c r="AU71" s="9"/>
      <c r="AV71" s="9"/>
    </row>
    <row r="72" spans="2:48" s="39" customFormat="1" x14ac:dyDescent="0.25">
      <c r="B72" s="62" t="s">
        <v>55</v>
      </c>
      <c r="C72" s="21">
        <f>+C25/C23</f>
        <v>5.8115726586822986E-2</v>
      </c>
      <c r="D72" s="21">
        <f>+C32/C31</f>
        <v>3.881742076162991E-2</v>
      </c>
      <c r="E72" s="110">
        <f>+(D72-C72)/D72</f>
        <v>-0.49715579877653765</v>
      </c>
      <c r="F72" s="110">
        <f>+D25/D23</f>
        <v>2.3707590681031992E-2</v>
      </c>
      <c r="G72" s="110">
        <f>+D32/D31</f>
        <v>1.5376150050788996E-2</v>
      </c>
      <c r="H72" s="110">
        <f>+(G72-F72)/G72</f>
        <v>-0.54184178762065893</v>
      </c>
      <c r="I72" s="110">
        <f>+E25/E23</f>
        <v>6.9032903887780828E-2</v>
      </c>
      <c r="J72" s="110">
        <f>+E32/E31</f>
        <v>4.3886991169427347E-2</v>
      </c>
      <c r="K72" s="110">
        <f>+(J72-I72)/I72</f>
        <v>-0.36425981383066858</v>
      </c>
      <c r="L72" s="110">
        <f>+F25/F23</f>
        <v>3.8732271866930582E-2</v>
      </c>
      <c r="M72" s="110">
        <f>+F32/F31</f>
        <v>3.3599969639797146E-2</v>
      </c>
      <c r="N72" s="41">
        <f>+(M72-L72)/M72</f>
        <v>-0.15274722811221031</v>
      </c>
      <c r="O72" s="110">
        <f>+G25/G23</f>
        <v>0.18428922776314013</v>
      </c>
      <c r="P72" s="110">
        <f>+G32/G31</f>
        <v>0.17315354767975685</v>
      </c>
      <c r="Q72" s="41">
        <f t="shared" ref="Q72:Q73" si="16">+(P72-O72)/P72</f>
        <v>-6.4311013159132277E-2</v>
      </c>
      <c r="R72" s="110">
        <f>+H25/H23</f>
        <v>2.536537195250679E-2</v>
      </c>
      <c r="S72" s="110">
        <f>+H32/H31</f>
        <v>2.4133288371054926E-2</v>
      </c>
      <c r="T72" s="110">
        <f>+(S72-R72)/R72</f>
        <v>-4.857344823323597E-2</v>
      </c>
      <c r="U72" s="110">
        <f>+I25/I23</f>
        <v>5.5772501695156747E-2</v>
      </c>
      <c r="V72" s="110">
        <f>+I32/I31</f>
        <v>5.5669952546694587E-2</v>
      </c>
      <c r="W72" s="110">
        <f>+(V72-U72)/U72</f>
        <v>-1.8387044752390036E-3</v>
      </c>
      <c r="X72" s="110">
        <v>8.6025233633422946E-2</v>
      </c>
      <c r="Y72" s="110">
        <v>7.5371276535101395E-2</v>
      </c>
      <c r="Z72" s="110">
        <v>-0.12384688362162405</v>
      </c>
      <c r="AA72" s="110">
        <v>0.105109184497873</v>
      </c>
      <c r="AB72" s="110">
        <v>6.1835821258066456E-2</v>
      </c>
      <c r="AC72" s="110">
        <v>-0.41169916260440809</v>
      </c>
      <c r="AD72" s="110">
        <v>8.6968777885777365E-2</v>
      </c>
      <c r="AE72" s="110">
        <v>8.6516866452560237E-2</v>
      </c>
      <c r="AF72" s="110">
        <v>-5.1962490931016349E-3</v>
      </c>
      <c r="AG72" s="9"/>
      <c r="AH72" s="9"/>
      <c r="AI72" s="9"/>
      <c r="AJ72" s="9"/>
      <c r="AK72" s="9"/>
      <c r="AL72" s="9"/>
      <c r="AM72" s="9"/>
      <c r="AN72" s="9"/>
      <c r="AO72" s="9"/>
      <c r="AP72" s="9"/>
      <c r="AQ72" s="9"/>
      <c r="AR72" s="9"/>
      <c r="AS72" s="9"/>
      <c r="AT72" s="9"/>
      <c r="AU72" s="9"/>
      <c r="AV72" s="9"/>
    </row>
    <row r="73" spans="2:48" s="108" customFormat="1" x14ac:dyDescent="0.25">
      <c r="B73" s="109" t="s">
        <v>138</v>
      </c>
      <c r="C73" s="110">
        <f>+C22/C23</f>
        <v>1.9340246235746281</v>
      </c>
      <c r="D73" s="110">
        <f>+C30/C31</f>
        <v>1.2917991735763876</v>
      </c>
      <c r="E73" s="110">
        <f>+(D73-C73)/D73</f>
        <v>-0.49715579877653787</v>
      </c>
      <c r="F73" s="110">
        <f>+D22/D23</f>
        <v>0.66175726497595122</v>
      </c>
      <c r="G73" s="110">
        <f>+D30/D31</f>
        <v>0.42919920207712264</v>
      </c>
      <c r="H73" s="110">
        <f>+(G73-F73)/G73</f>
        <v>-0.54184178762065893</v>
      </c>
      <c r="I73" s="110">
        <f>+E22/E23</f>
        <v>11.667205474059056</v>
      </c>
      <c r="J73" s="110">
        <f>+E30/E31</f>
        <v>6.7815711939848153</v>
      </c>
      <c r="K73" s="110">
        <f>+(J73-I73)/I73</f>
        <v>-0.41874931327274495</v>
      </c>
      <c r="L73" s="110">
        <f>+F22/F23</f>
        <v>0.82324657841408733</v>
      </c>
      <c r="M73" s="110">
        <f>+F30/F31</f>
        <v>0.71416053609798924</v>
      </c>
      <c r="N73" s="41">
        <f>+(M73-L73)/M73</f>
        <v>-0.15274722811221048</v>
      </c>
      <c r="O73" s="110">
        <f>+G22/G23</f>
        <v>0.79774576495183724</v>
      </c>
      <c r="P73" s="110">
        <f>+G30/G31</f>
        <v>0.74954196197212608</v>
      </c>
      <c r="Q73" s="41">
        <f t="shared" si="16"/>
        <v>-6.4311013159132194E-2</v>
      </c>
      <c r="R73" s="110">
        <f>+H22/H23</f>
        <v>0.55497172198028011</v>
      </c>
      <c r="S73" s="110">
        <f>+H30/H31</f>
        <v>0.52801483177176123</v>
      </c>
      <c r="T73" s="110">
        <f>+(S73-R73)/R73</f>
        <v>-4.8573448233235825E-2</v>
      </c>
      <c r="U73" s="110">
        <f>+I22/I23</f>
        <v>0.37022872212532582</v>
      </c>
      <c r="V73" s="110">
        <f>+I30/I31</f>
        <v>0.36954798091709196</v>
      </c>
      <c r="W73" s="110">
        <f>+(V73-U73)/U73</f>
        <v>-1.8387044752390177E-3</v>
      </c>
      <c r="X73" s="110">
        <v>0.57303925367837516</v>
      </c>
      <c r="Y73" s="110">
        <v>0.50207012791744721</v>
      </c>
      <c r="Z73" s="110">
        <v>-0.12384688362162392</v>
      </c>
      <c r="AA73" s="110">
        <v>13.98434730034031</v>
      </c>
      <c r="AB73" s="110">
        <v>7.8153040646165808</v>
      </c>
      <c r="AC73" s="110">
        <v>-0.4411391610371122</v>
      </c>
      <c r="AD73" s="110">
        <v>0.39596839331873884</v>
      </c>
      <c r="AE73" s="110">
        <v>0.39391084291405948</v>
      </c>
      <c r="AF73" s="110">
        <v>-5.1962490931015248E-3</v>
      </c>
      <c r="AG73" s="26"/>
      <c r="AH73" s="26"/>
      <c r="AI73" s="26"/>
      <c r="AJ73" s="26"/>
      <c r="AK73" s="26"/>
      <c r="AL73" s="26"/>
      <c r="AM73" s="26"/>
      <c r="AN73" s="26"/>
      <c r="AO73" s="26"/>
      <c r="AP73" s="26"/>
      <c r="AQ73" s="26"/>
      <c r="AR73" s="26"/>
      <c r="AS73" s="26"/>
      <c r="AT73" s="26"/>
      <c r="AU73" s="26"/>
      <c r="AV73" s="26"/>
    </row>
    <row r="74" spans="2:48" x14ac:dyDescent="0.25">
      <c r="B74" s="61"/>
      <c r="C74" s="36"/>
      <c r="D74" s="37"/>
      <c r="E74" s="21"/>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2:48" x14ac:dyDescent="0.25">
      <c r="E75" s="30"/>
    </row>
    <row r="79" spans="2:48" x14ac:dyDescent="0.25">
      <c r="B79" s="61" t="s">
        <v>44</v>
      </c>
      <c r="C79" s="18">
        <v>11156022</v>
      </c>
      <c r="D79" s="29">
        <v>19182305</v>
      </c>
      <c r="E79" s="29">
        <v>18347168</v>
      </c>
      <c r="F79" s="29">
        <v>23293652</v>
      </c>
      <c r="G79" s="29">
        <v>75692951</v>
      </c>
      <c r="H79" s="29">
        <v>7612307</v>
      </c>
      <c r="I79" s="29">
        <v>7875110</v>
      </c>
      <c r="J79" s="29">
        <v>11192062</v>
      </c>
      <c r="K79" s="29">
        <v>7039803</v>
      </c>
      <c r="L79" s="29">
        <v>3230792</v>
      </c>
    </row>
    <row r="80" spans="2:48" x14ac:dyDescent="0.25">
      <c r="B80" s="61" t="s">
        <v>548</v>
      </c>
      <c r="C80" s="166">
        <v>0.33206684246409696</v>
      </c>
      <c r="D80" s="166">
        <v>0.35142502426064021</v>
      </c>
      <c r="E80" s="166">
        <v>0.36425981383066863</v>
      </c>
      <c r="F80" s="166">
        <v>0.13250713112739898</v>
      </c>
      <c r="G80" s="166">
        <v>6.0425018969071508E-2</v>
      </c>
      <c r="H80" s="166">
        <v>4.8573448233235998E-2</v>
      </c>
      <c r="I80" s="166">
        <v>1.838704475239076E-3</v>
      </c>
      <c r="J80" s="166">
        <v>0.12384688362162397</v>
      </c>
      <c r="K80" s="166">
        <v>0.41169916260440809</v>
      </c>
      <c r="L80" s="166">
        <v>5.1962490931016288E-3</v>
      </c>
    </row>
    <row r="82" spans="1:12" x14ac:dyDescent="0.25">
      <c r="B82" s="62" t="s">
        <v>542</v>
      </c>
      <c r="C82" s="167">
        <f>+C72</f>
        <v>5.8115726586822986E-2</v>
      </c>
      <c r="D82" s="167">
        <f>+F72</f>
        <v>2.3707590681031992E-2</v>
      </c>
      <c r="E82" s="167">
        <f>+I72</f>
        <v>6.9032903887780828E-2</v>
      </c>
      <c r="F82" s="167">
        <f>+L72</f>
        <v>3.8732271866930582E-2</v>
      </c>
      <c r="G82" s="167">
        <f>+O72</f>
        <v>0.18428922776314013</v>
      </c>
      <c r="H82" s="167">
        <f>+R72</f>
        <v>2.536537195250679E-2</v>
      </c>
      <c r="I82" s="167">
        <f>+U72</f>
        <v>5.5772501695156747E-2</v>
      </c>
      <c r="J82" s="167">
        <f>+X72</f>
        <v>8.6025233633422946E-2</v>
      </c>
      <c r="K82" s="167">
        <f>+AA72</f>
        <v>0.105109184497873</v>
      </c>
      <c r="L82" s="167">
        <f>+AD72</f>
        <v>8.6968777885777365E-2</v>
      </c>
    </row>
    <row r="83" spans="1:12" x14ac:dyDescent="0.25">
      <c r="B83" s="62" t="s">
        <v>543</v>
      </c>
      <c r="C83" s="167">
        <f>+D72</f>
        <v>3.881742076162991E-2</v>
      </c>
      <c r="D83" s="167">
        <f>+G72</f>
        <v>1.5376150050788996E-2</v>
      </c>
      <c r="E83" s="167">
        <f>+J72</f>
        <v>4.3886991169427347E-2</v>
      </c>
      <c r="F83" s="167">
        <f>+M72</f>
        <v>3.3599969639797146E-2</v>
      </c>
      <c r="G83" s="167">
        <f>+P72</f>
        <v>0.17315354767975685</v>
      </c>
      <c r="H83" s="167">
        <f>+S72</f>
        <v>2.4133288371054926E-2</v>
      </c>
      <c r="I83" s="167">
        <f>+V72</f>
        <v>5.5669952546694587E-2</v>
      </c>
      <c r="J83" s="167">
        <f>+Y72</f>
        <v>7.5371276535101395E-2</v>
      </c>
      <c r="K83" s="167">
        <f>+AB72</f>
        <v>6.1835821258066456E-2</v>
      </c>
      <c r="L83" s="167">
        <f>+AE72</f>
        <v>8.6516866452560237E-2</v>
      </c>
    </row>
    <row r="85" spans="1:12" x14ac:dyDescent="0.25">
      <c r="B85" s="62" t="s">
        <v>544</v>
      </c>
      <c r="C85" s="167">
        <f>+C73</f>
        <v>1.9340246235746281</v>
      </c>
      <c r="D85" s="167">
        <f>+F73</f>
        <v>0.66175726497595122</v>
      </c>
      <c r="E85" s="167">
        <f>+I73</f>
        <v>11.667205474059056</v>
      </c>
      <c r="F85" s="167">
        <f>+L73</f>
        <v>0.82324657841408733</v>
      </c>
      <c r="G85" s="167">
        <f>+O73</f>
        <v>0.79774576495183724</v>
      </c>
      <c r="H85" s="167">
        <f>+R73</f>
        <v>0.55497172198028011</v>
      </c>
      <c r="I85" s="167">
        <f>+U73</f>
        <v>0.37022872212532582</v>
      </c>
      <c r="J85" s="167">
        <f>+X73</f>
        <v>0.57303925367837516</v>
      </c>
      <c r="K85" s="167">
        <f>+AA73</f>
        <v>13.98434730034031</v>
      </c>
      <c r="L85" s="167">
        <f>+AD73</f>
        <v>0.39596839331873884</v>
      </c>
    </row>
    <row r="86" spans="1:12" x14ac:dyDescent="0.25">
      <c r="B86" s="62" t="s">
        <v>545</v>
      </c>
      <c r="C86" s="167">
        <f>+D73</f>
        <v>1.2917991735763876</v>
      </c>
      <c r="D86" s="167">
        <f>+G73</f>
        <v>0.42919920207712264</v>
      </c>
      <c r="E86" s="167">
        <f>+J73</f>
        <v>6.7815711939848153</v>
      </c>
      <c r="F86" s="167">
        <f>+M73</f>
        <v>0.71416053609798924</v>
      </c>
      <c r="G86" s="167">
        <f>+P73</f>
        <v>0.74954196197212608</v>
      </c>
      <c r="H86" s="167">
        <f>+S73</f>
        <v>0.52801483177176123</v>
      </c>
      <c r="I86" s="167">
        <f>+V73</f>
        <v>0.36954798091709196</v>
      </c>
      <c r="J86" s="167">
        <f>+Y73</f>
        <v>0.50207012791744721</v>
      </c>
      <c r="K86" s="167">
        <f>+AB73</f>
        <v>7.8153040646165808</v>
      </c>
      <c r="L86" s="167">
        <f>+AE73</f>
        <v>0.39391084291405948</v>
      </c>
    </row>
    <row r="87" spans="1:12" x14ac:dyDescent="0.25">
      <c r="B87" s="107"/>
    </row>
    <row r="89" spans="1:12" ht="35.25" customHeight="1" x14ac:dyDescent="0.25">
      <c r="A89" s="190" t="s">
        <v>571</v>
      </c>
      <c r="B89" s="190"/>
      <c r="C89" s="190"/>
      <c r="D89" s="190"/>
      <c r="E89" s="190" t="s">
        <v>574</v>
      </c>
      <c r="F89" s="190"/>
      <c r="G89" s="190"/>
      <c r="H89" s="190"/>
    </row>
    <row r="105" spans="1:8" x14ac:dyDescent="0.25">
      <c r="A105" s="190" t="s">
        <v>573</v>
      </c>
      <c r="B105" s="190"/>
      <c r="C105" s="190"/>
      <c r="D105" s="190"/>
      <c r="E105" s="190" t="s">
        <v>572</v>
      </c>
      <c r="F105" s="190"/>
      <c r="G105" s="190"/>
      <c r="H105" s="190"/>
    </row>
    <row r="119" spans="2:4" ht="15.75" thickBot="1" x14ac:dyDescent="0.3">
      <c r="B119" s="179" t="s">
        <v>53</v>
      </c>
      <c r="C119" s="179"/>
      <c r="D119" s="179"/>
    </row>
    <row r="120" spans="2:4" ht="16.5" thickBot="1" x14ac:dyDescent="0.3">
      <c r="B120" s="168" t="s">
        <v>608</v>
      </c>
      <c r="C120" s="169" t="s">
        <v>55</v>
      </c>
      <c r="D120" s="169" t="s">
        <v>138</v>
      </c>
    </row>
    <row r="121" spans="2:4" ht="15.75" x14ac:dyDescent="0.25">
      <c r="B121" s="187" t="s">
        <v>11</v>
      </c>
      <c r="C121" s="170">
        <v>5.8115726586822986E-2</v>
      </c>
      <c r="D121" s="170">
        <v>1.9340246235746281</v>
      </c>
    </row>
    <row r="122" spans="2:4" ht="15.75" x14ac:dyDescent="0.25">
      <c r="B122" s="188"/>
      <c r="C122" s="171">
        <v>3.881742076162991E-2</v>
      </c>
      <c r="D122" s="171">
        <v>1.2917991735763876</v>
      </c>
    </row>
    <row r="123" spans="2:4" ht="16.5" thickBot="1" x14ac:dyDescent="0.3">
      <c r="B123" s="189"/>
      <c r="C123" s="172">
        <v>-0.49715579877653765</v>
      </c>
      <c r="D123" s="172">
        <v>-0.49715579877653787</v>
      </c>
    </row>
    <row r="124" spans="2:4" ht="15.75" x14ac:dyDescent="0.25">
      <c r="B124" s="187" t="s">
        <v>68</v>
      </c>
      <c r="C124" s="170">
        <v>2.3707590681031992E-2</v>
      </c>
      <c r="D124" s="170">
        <v>0.66175726497595122</v>
      </c>
    </row>
    <row r="125" spans="2:4" ht="15.75" x14ac:dyDescent="0.25">
      <c r="B125" s="188"/>
      <c r="C125" s="171">
        <v>1.5376150050788996E-2</v>
      </c>
      <c r="D125" s="171">
        <v>0.42919920207712264</v>
      </c>
    </row>
    <row r="126" spans="2:4" ht="16.5" thickBot="1" x14ac:dyDescent="0.3">
      <c r="B126" s="189"/>
      <c r="C126" s="172">
        <v>-0.54184178762065893</v>
      </c>
      <c r="D126" s="172">
        <v>-0.54184178762065893</v>
      </c>
    </row>
    <row r="127" spans="2:4" ht="15.75" x14ac:dyDescent="0.25">
      <c r="B127" s="187" t="s">
        <v>129</v>
      </c>
      <c r="C127" s="170">
        <v>6.9032903887780828E-2</v>
      </c>
      <c r="D127" s="170">
        <v>11.667205474059056</v>
      </c>
    </row>
    <row r="128" spans="2:4" ht="15.75" x14ac:dyDescent="0.25">
      <c r="B128" s="188"/>
      <c r="C128" s="171">
        <v>4.3886991169427347E-2</v>
      </c>
      <c r="D128" s="171">
        <v>6.7815711939848153</v>
      </c>
    </row>
    <row r="129" spans="2:4" ht="16.5" thickBot="1" x14ac:dyDescent="0.3">
      <c r="B129" s="189"/>
      <c r="C129" s="172">
        <v>-0.36425981383066858</v>
      </c>
      <c r="D129" s="172">
        <v>-0.41874931327274495</v>
      </c>
    </row>
    <row r="130" spans="2:4" ht="15.75" x14ac:dyDescent="0.25">
      <c r="B130" s="187" t="s">
        <v>141</v>
      </c>
      <c r="C130" s="170">
        <v>3.8732271866930582E-2</v>
      </c>
      <c r="D130" s="170">
        <v>0.82324657841408733</v>
      </c>
    </row>
    <row r="131" spans="2:4" ht="15.75" x14ac:dyDescent="0.25">
      <c r="B131" s="188"/>
      <c r="C131" s="171">
        <v>3.3599969639797146E-2</v>
      </c>
      <c r="D131" s="171">
        <v>0.71416053609798924</v>
      </c>
    </row>
    <row r="132" spans="2:4" ht="16.5" thickBot="1" x14ac:dyDescent="0.3">
      <c r="B132" s="189"/>
      <c r="C132" s="172">
        <v>-0.15274722811221031</v>
      </c>
      <c r="D132" s="172">
        <v>-0.15274722811221048</v>
      </c>
    </row>
    <row r="133" spans="2:4" ht="15.75" x14ac:dyDescent="0.25">
      <c r="B133" s="187" t="s">
        <v>607</v>
      </c>
      <c r="C133" s="170">
        <v>0.18428922776314013</v>
      </c>
      <c r="D133" s="170">
        <v>0.79774576495183724</v>
      </c>
    </row>
    <row r="134" spans="2:4" ht="15.75" x14ac:dyDescent="0.25">
      <c r="B134" s="188"/>
      <c r="C134" s="171">
        <v>0.17315354767975685</v>
      </c>
      <c r="D134" s="171">
        <v>0.74954196197212608</v>
      </c>
    </row>
    <row r="135" spans="2:4" ht="16.5" thickBot="1" x14ac:dyDescent="0.3">
      <c r="B135" s="189"/>
      <c r="C135" s="172">
        <v>-6.4311013159132277E-2</v>
      </c>
      <c r="D135" s="172">
        <v>-6.4311013159132194E-2</v>
      </c>
    </row>
    <row r="136" spans="2:4" ht="15.75" x14ac:dyDescent="0.25">
      <c r="B136" s="187" t="s">
        <v>230</v>
      </c>
      <c r="C136" s="170">
        <v>2.536537195250679E-2</v>
      </c>
      <c r="D136" s="170">
        <v>0.55497172198028011</v>
      </c>
    </row>
    <row r="137" spans="2:4" ht="15.75" x14ac:dyDescent="0.25">
      <c r="B137" s="188"/>
      <c r="C137" s="171">
        <v>2.4133288371054926E-2</v>
      </c>
      <c r="D137" s="171">
        <v>0.52801483177176123</v>
      </c>
    </row>
    <row r="138" spans="2:4" ht="16.5" thickBot="1" x14ac:dyDescent="0.3">
      <c r="B138" s="189"/>
      <c r="C138" s="172">
        <v>-4.857344823323597E-2</v>
      </c>
      <c r="D138" s="172">
        <v>-4.8573448233235825E-2</v>
      </c>
    </row>
    <row r="139" spans="2:4" ht="15.75" x14ac:dyDescent="0.25">
      <c r="B139" s="187" t="s">
        <v>229</v>
      </c>
      <c r="C139" s="170">
        <v>5.5772501695156747E-2</v>
      </c>
      <c r="D139" s="170">
        <v>0.37022872212532582</v>
      </c>
    </row>
    <row r="140" spans="2:4" ht="15.75" x14ac:dyDescent="0.25">
      <c r="B140" s="188"/>
      <c r="C140" s="171">
        <v>5.5669952546694587E-2</v>
      </c>
      <c r="D140" s="171">
        <v>0.36954798091709196</v>
      </c>
    </row>
    <row r="141" spans="2:4" ht="16.5" thickBot="1" x14ac:dyDescent="0.3">
      <c r="B141" s="189"/>
      <c r="C141" s="172">
        <v>-1.8387044752390036E-3</v>
      </c>
      <c r="D141" s="172">
        <v>-1.8387044752390177E-3</v>
      </c>
    </row>
    <row r="142" spans="2:4" ht="15.75" x14ac:dyDescent="0.25">
      <c r="B142" s="187" t="s">
        <v>217</v>
      </c>
      <c r="C142" s="170">
        <v>8.6025233633422946E-2</v>
      </c>
      <c r="D142" s="170">
        <v>0.57303925367837516</v>
      </c>
    </row>
    <row r="143" spans="2:4" ht="15.75" x14ac:dyDescent="0.25">
      <c r="B143" s="188"/>
      <c r="C143" s="171">
        <v>7.5371276535101395E-2</v>
      </c>
      <c r="D143" s="171">
        <v>0.50207012791744721</v>
      </c>
    </row>
    <row r="144" spans="2:4" ht="16.5" thickBot="1" x14ac:dyDescent="0.3">
      <c r="B144" s="189"/>
      <c r="C144" s="172">
        <v>-0.12384688362162405</v>
      </c>
      <c r="D144" s="172">
        <v>-0.12384688362162392</v>
      </c>
    </row>
    <row r="145" spans="2:4" ht="15.75" x14ac:dyDescent="0.25">
      <c r="B145" s="187" t="s">
        <v>221</v>
      </c>
      <c r="C145" s="170">
        <v>0.105109184497873</v>
      </c>
      <c r="D145" s="170">
        <v>13.98434730034031</v>
      </c>
    </row>
    <row r="146" spans="2:4" ht="15.75" x14ac:dyDescent="0.25">
      <c r="B146" s="188"/>
      <c r="C146" s="171">
        <v>6.1835821258066456E-2</v>
      </c>
      <c r="D146" s="171">
        <v>7.8153040646165808</v>
      </c>
    </row>
    <row r="147" spans="2:4" ht="16.5" thickBot="1" x14ac:dyDescent="0.3">
      <c r="B147" s="189"/>
      <c r="C147" s="172">
        <v>-0.41169916260440809</v>
      </c>
      <c r="D147" s="172">
        <v>-0.4411391610371122</v>
      </c>
    </row>
    <row r="148" spans="2:4" ht="15.75" x14ac:dyDescent="0.25">
      <c r="B148" s="187" t="s">
        <v>224</v>
      </c>
      <c r="C148" s="170">
        <v>8.6968777885777365E-2</v>
      </c>
      <c r="D148" s="170">
        <v>0.39596839331873884</v>
      </c>
    </row>
    <row r="149" spans="2:4" ht="15.75" x14ac:dyDescent="0.25">
      <c r="B149" s="188"/>
      <c r="C149" s="171">
        <v>8.6516866452560237E-2</v>
      </c>
      <c r="D149" s="171">
        <v>0.39391084291405948</v>
      </c>
    </row>
    <row r="150" spans="2:4" ht="16.5" thickBot="1" x14ac:dyDescent="0.3">
      <c r="B150" s="189"/>
      <c r="C150" s="172">
        <v>-5.1962490931016349E-3</v>
      </c>
      <c r="D150" s="172">
        <v>-5.1962490931015248E-3</v>
      </c>
    </row>
  </sheetData>
  <mergeCells count="33">
    <mergeCell ref="G6:H6"/>
    <mergeCell ref="J6:K6"/>
    <mergeCell ref="G7:G16"/>
    <mergeCell ref="H7:H10"/>
    <mergeCell ref="J7:J16"/>
    <mergeCell ref="K7:K10"/>
    <mergeCell ref="K11:K16"/>
    <mergeCell ref="H12:H16"/>
    <mergeCell ref="AD69:AF69"/>
    <mergeCell ref="A89:D89"/>
    <mergeCell ref="E89:H89"/>
    <mergeCell ref="C69:E69"/>
    <mergeCell ref="F69:H69"/>
    <mergeCell ref="I69:K69"/>
    <mergeCell ref="R69:T69"/>
    <mergeCell ref="E105:H105"/>
    <mergeCell ref="U69:W69"/>
    <mergeCell ref="X69:Z69"/>
    <mergeCell ref="AA69:AC69"/>
    <mergeCell ref="L69:N69"/>
    <mergeCell ref="O69:Q69"/>
    <mergeCell ref="B121:B123"/>
    <mergeCell ref="B124:B126"/>
    <mergeCell ref="B127:B129"/>
    <mergeCell ref="B130:B132"/>
    <mergeCell ref="A105:D105"/>
    <mergeCell ref="B119:D119"/>
    <mergeCell ref="B148:B150"/>
    <mergeCell ref="B133:B135"/>
    <mergeCell ref="B136:B138"/>
    <mergeCell ref="B139:B141"/>
    <mergeCell ref="B142:B144"/>
    <mergeCell ref="B145:B1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0"/>
  <sheetViews>
    <sheetView showGridLines="0" topLeftCell="D342" zoomScale="60" zoomScaleNormal="60" workbookViewId="0">
      <selection activeCell="K27" sqref="K27"/>
    </sheetView>
  </sheetViews>
  <sheetFormatPr baseColWidth="10" defaultRowHeight="15" x14ac:dyDescent="0.25"/>
  <cols>
    <col min="1" max="1" width="5" style="69" customWidth="1"/>
    <col min="2" max="2" width="12.7109375" style="69" customWidth="1"/>
    <col min="3" max="3" width="134.5703125" style="69" customWidth="1"/>
    <col min="4" max="4" width="13.5703125" style="44" customWidth="1"/>
    <col min="5" max="11" width="11.42578125" style="69"/>
    <col min="12" max="12" width="25.140625" style="69" customWidth="1"/>
    <col min="13" max="13" width="13.5703125" style="69" bestFit="1" customWidth="1"/>
    <col min="14" max="14" width="6.42578125" style="69" bestFit="1" customWidth="1"/>
    <col min="15" max="15" width="11.42578125" style="69"/>
    <col min="16" max="16" width="6.5703125" style="69" customWidth="1"/>
    <col min="17" max="17" width="11.42578125" style="69"/>
    <col min="18" max="18" width="9.42578125" style="69" bestFit="1" customWidth="1"/>
    <col min="19" max="21" width="11.42578125" style="69"/>
    <col min="22" max="22" width="12" style="69" bestFit="1" customWidth="1"/>
    <col min="23" max="23" width="10.140625" style="69" bestFit="1" customWidth="1"/>
    <col min="24" max="24" width="6.28515625" style="69" bestFit="1" customWidth="1"/>
    <col min="25" max="25" width="10.140625" style="69" bestFit="1" customWidth="1"/>
    <col min="26" max="26" width="6.28515625" style="69" bestFit="1" customWidth="1"/>
    <col min="27" max="27" width="10.140625" style="69" bestFit="1" customWidth="1"/>
    <col min="28" max="28" width="6.28515625" style="69" bestFit="1" customWidth="1"/>
    <col min="29" max="29" width="8.42578125" style="69" bestFit="1" customWidth="1"/>
    <col min="30" max="30" width="13.28515625" style="69" bestFit="1" customWidth="1"/>
    <col min="31" max="16384" width="11.42578125" style="69"/>
  </cols>
  <sheetData>
    <row r="1" spans="1:31" ht="15.75" thickBot="1" x14ac:dyDescent="0.3"/>
    <row r="2" spans="1:31" ht="15.75" thickBot="1" x14ac:dyDescent="0.3">
      <c r="E2" s="174" t="s">
        <v>432</v>
      </c>
      <c r="F2" s="175"/>
      <c r="G2" s="175"/>
      <c r="H2" s="175"/>
      <c r="I2" s="175"/>
      <c r="J2" s="176"/>
    </row>
    <row r="3" spans="1:31" ht="15.75" thickBot="1" x14ac:dyDescent="0.3">
      <c r="B3" s="138" t="s">
        <v>433</v>
      </c>
      <c r="C3" s="138" t="s">
        <v>434</v>
      </c>
      <c r="D3" s="138" t="s">
        <v>435</v>
      </c>
      <c r="E3" s="138">
        <v>0</v>
      </c>
      <c r="F3" s="138">
        <v>1</v>
      </c>
      <c r="G3" s="138">
        <v>2</v>
      </c>
      <c r="H3" s="138">
        <v>3</v>
      </c>
      <c r="I3" s="138">
        <v>4</v>
      </c>
      <c r="J3" s="138">
        <v>5</v>
      </c>
      <c r="L3" s="70" t="s">
        <v>11</v>
      </c>
      <c r="M3" s="138" t="s">
        <v>436</v>
      </c>
      <c r="N3" s="138" t="s">
        <v>437</v>
      </c>
      <c r="O3" s="138" t="s">
        <v>438</v>
      </c>
      <c r="P3" s="138" t="s">
        <v>437</v>
      </c>
      <c r="Q3" s="138" t="s">
        <v>439</v>
      </c>
      <c r="R3" s="138" t="s">
        <v>437</v>
      </c>
      <c r="S3" s="138" t="s">
        <v>440</v>
      </c>
      <c r="T3" s="138" t="s">
        <v>437</v>
      </c>
      <c r="V3" s="70" t="s">
        <v>575</v>
      </c>
      <c r="W3" s="138" t="s">
        <v>436</v>
      </c>
      <c r="X3" s="138" t="s">
        <v>437</v>
      </c>
      <c r="Y3" s="148" t="s">
        <v>438</v>
      </c>
      <c r="Z3" s="138" t="s">
        <v>437</v>
      </c>
      <c r="AA3" s="138" t="s">
        <v>439</v>
      </c>
      <c r="AB3" s="138" t="s">
        <v>437</v>
      </c>
      <c r="AC3" s="138" t="s">
        <v>440</v>
      </c>
      <c r="AD3" s="138" t="s">
        <v>437</v>
      </c>
      <c r="AE3" s="9"/>
    </row>
    <row r="4" spans="1:31" ht="60" x14ac:dyDescent="0.25">
      <c r="A4" s="69">
        <v>1</v>
      </c>
      <c r="B4" s="71" t="s">
        <v>441</v>
      </c>
      <c r="C4" s="72" t="s">
        <v>442</v>
      </c>
      <c r="D4" s="34" t="s">
        <v>443</v>
      </c>
      <c r="E4" s="34"/>
      <c r="F4" s="34"/>
      <c r="G4" s="34"/>
      <c r="H4" s="34"/>
      <c r="I4" s="34"/>
      <c r="J4" s="34" t="s">
        <v>528</v>
      </c>
      <c r="L4" s="73" t="s">
        <v>444</v>
      </c>
      <c r="M4" s="74">
        <v>3</v>
      </c>
      <c r="N4" s="75">
        <f t="shared" ref="N4:N9" si="0">+M4/$M$10</f>
        <v>0.3</v>
      </c>
      <c r="O4" s="74">
        <v>1</v>
      </c>
      <c r="P4" s="75">
        <f t="shared" ref="P4:P9" si="1">+O4/$O$10</f>
        <v>0.5</v>
      </c>
      <c r="Q4" s="74">
        <v>12</v>
      </c>
      <c r="R4" s="75">
        <f t="shared" ref="R4:R9" si="2">+Q4/$Q$10</f>
        <v>0.6</v>
      </c>
      <c r="S4" s="74">
        <f>+M4+O4+Q4</f>
        <v>16</v>
      </c>
      <c r="T4" s="76">
        <f t="shared" ref="T4:T9" si="3">+S4/$S$10</f>
        <v>0.5</v>
      </c>
      <c r="V4" s="73" t="s">
        <v>444</v>
      </c>
      <c r="W4" s="149">
        <f>+SUMIFS($M:$M,$L:$L,V4)</f>
        <v>28</v>
      </c>
      <c r="X4" s="75">
        <f>+W4/$W$10</f>
        <v>0.28000000000000003</v>
      </c>
      <c r="Y4" s="149">
        <f>+SUMIFS($O:$O,$L:$L,V4)</f>
        <v>10</v>
      </c>
      <c r="Z4" s="75">
        <f>+Y4/$Y$10</f>
        <v>0.5</v>
      </c>
      <c r="AA4" s="149">
        <f>+SUMIFS($Q:$Q,$L:$L,V4)</f>
        <v>152</v>
      </c>
      <c r="AB4" s="75">
        <f>+AA4/$AA$10</f>
        <v>0.76</v>
      </c>
      <c r="AC4" s="74">
        <f>+W4+Y4+AA4</f>
        <v>190</v>
      </c>
      <c r="AD4" s="76">
        <f>+AC4/$AC$10</f>
        <v>0.59375</v>
      </c>
      <c r="AE4" s="9"/>
    </row>
    <row r="5" spans="1:31" ht="30" x14ac:dyDescent="0.25">
      <c r="A5" s="69">
        <v>2</v>
      </c>
      <c r="B5" s="77" t="s">
        <v>445</v>
      </c>
      <c r="C5" s="78" t="s">
        <v>446</v>
      </c>
      <c r="D5" s="80" t="s">
        <v>447</v>
      </c>
      <c r="E5" s="94"/>
      <c r="F5" s="94"/>
      <c r="G5" s="94"/>
      <c r="H5" s="94"/>
      <c r="I5" s="94"/>
      <c r="J5" s="80" t="s">
        <v>528</v>
      </c>
      <c r="L5" s="81">
        <v>1</v>
      </c>
      <c r="M5" s="82">
        <f>+COUNT($D$4:$D$13,L5)</f>
        <v>1</v>
      </c>
      <c r="N5" s="83">
        <f t="shared" si="0"/>
        <v>0.1</v>
      </c>
      <c r="O5" s="82">
        <v>0</v>
      </c>
      <c r="P5" s="83">
        <f t="shared" si="1"/>
        <v>0</v>
      </c>
      <c r="Q5" s="82">
        <v>4</v>
      </c>
      <c r="R5" s="83">
        <f t="shared" si="2"/>
        <v>0.2</v>
      </c>
      <c r="S5" s="82">
        <f t="shared" ref="S5:S9" si="4">+M5+O5+Q5</f>
        <v>5</v>
      </c>
      <c r="T5" s="84">
        <f t="shared" si="3"/>
        <v>0.15625</v>
      </c>
      <c r="V5" s="81">
        <v>1</v>
      </c>
      <c r="W5" s="82">
        <f>+SUMIFS($M:$M,$L:$L,V5)</f>
        <v>7</v>
      </c>
      <c r="X5" s="83">
        <f>+W5/$W$10</f>
        <v>7.0000000000000007E-2</v>
      </c>
      <c r="Y5" s="82">
        <f t="shared" ref="Y5:Y9" si="5">+SUMIFS($O:$O,$L:$L,V5)</f>
        <v>0</v>
      </c>
      <c r="Z5" s="83">
        <f>+Y5/$Y$10</f>
        <v>0</v>
      </c>
      <c r="AA5" s="82">
        <f t="shared" ref="AA5:AA9" si="6">+SUMIFS($Q:$Q,$L:$L,V5)</f>
        <v>11</v>
      </c>
      <c r="AB5" s="83">
        <f>+AA5/$AA$10</f>
        <v>5.5E-2</v>
      </c>
      <c r="AC5" s="82">
        <f t="shared" ref="AC5:AC9" si="7">+W5+Y5+AA5</f>
        <v>18</v>
      </c>
      <c r="AD5" s="84">
        <f>+AC5/$AC$10</f>
        <v>5.6250000000000001E-2</v>
      </c>
      <c r="AE5" s="9"/>
    </row>
    <row r="6" spans="1:31" ht="45" x14ac:dyDescent="0.25">
      <c r="A6" s="69">
        <v>3</v>
      </c>
      <c r="B6" s="77" t="s">
        <v>448</v>
      </c>
      <c r="C6" s="78" t="s">
        <v>449</v>
      </c>
      <c r="D6" s="80" t="s">
        <v>450</v>
      </c>
      <c r="E6" s="94"/>
      <c r="F6" s="94"/>
      <c r="G6" s="94"/>
      <c r="H6" s="80" t="s">
        <v>528</v>
      </c>
      <c r="I6" s="94"/>
      <c r="J6" s="94"/>
      <c r="L6" s="81">
        <v>2</v>
      </c>
      <c r="M6" s="82">
        <v>0</v>
      </c>
      <c r="N6" s="83">
        <f t="shared" si="0"/>
        <v>0</v>
      </c>
      <c r="O6" s="82">
        <v>0</v>
      </c>
      <c r="P6" s="83">
        <f t="shared" si="1"/>
        <v>0</v>
      </c>
      <c r="Q6" s="82">
        <v>2</v>
      </c>
      <c r="R6" s="83">
        <f t="shared" si="2"/>
        <v>0.1</v>
      </c>
      <c r="S6" s="82">
        <f t="shared" si="4"/>
        <v>2</v>
      </c>
      <c r="T6" s="84">
        <f t="shared" si="3"/>
        <v>6.25E-2</v>
      </c>
      <c r="V6" s="81">
        <v>2</v>
      </c>
      <c r="W6" s="82">
        <f t="shared" ref="W6:W9" si="8">+SUMIFS($M:$M,$L:$L,V6)</f>
        <v>9</v>
      </c>
      <c r="X6" s="83">
        <f t="shared" ref="X6:X9" si="9">+W6/$W$10</f>
        <v>0.09</v>
      </c>
      <c r="Y6" s="82">
        <f t="shared" si="5"/>
        <v>0</v>
      </c>
      <c r="Z6" s="83">
        <f t="shared" ref="Z6:Z9" si="10">+Y6/$Y$10</f>
        <v>0</v>
      </c>
      <c r="AA6" s="82">
        <f t="shared" si="6"/>
        <v>9</v>
      </c>
      <c r="AB6" s="83">
        <f t="shared" ref="AB6:AB9" si="11">+AA6/$AA$10</f>
        <v>4.4999999999999998E-2</v>
      </c>
      <c r="AC6" s="82">
        <f t="shared" si="7"/>
        <v>18</v>
      </c>
      <c r="AD6" s="84">
        <f t="shared" ref="AD6:AD9" si="12">+AC6/$AC$10</f>
        <v>5.6250000000000001E-2</v>
      </c>
      <c r="AE6" s="9"/>
    </row>
    <row r="7" spans="1:31" ht="150" x14ac:dyDescent="0.25">
      <c r="A7" s="69">
        <v>4</v>
      </c>
      <c r="B7" s="77" t="s">
        <v>451</v>
      </c>
      <c r="C7" s="85" t="s">
        <v>452</v>
      </c>
      <c r="D7" s="80" t="s">
        <v>453</v>
      </c>
      <c r="E7" s="94"/>
      <c r="F7" s="94"/>
      <c r="G7" s="94"/>
      <c r="H7" s="94"/>
      <c r="I7" s="80" t="s">
        <v>528</v>
      </c>
      <c r="J7" s="94"/>
      <c r="L7" s="81">
        <v>3</v>
      </c>
      <c r="M7" s="86">
        <v>1</v>
      </c>
      <c r="N7" s="83">
        <f t="shared" si="0"/>
        <v>0.1</v>
      </c>
      <c r="O7" s="86">
        <v>0</v>
      </c>
      <c r="P7" s="83">
        <f t="shared" si="1"/>
        <v>0</v>
      </c>
      <c r="Q7" s="86">
        <v>0</v>
      </c>
      <c r="R7" s="83">
        <f t="shared" si="2"/>
        <v>0</v>
      </c>
      <c r="S7" s="82">
        <f t="shared" si="4"/>
        <v>1</v>
      </c>
      <c r="T7" s="84">
        <f t="shared" si="3"/>
        <v>3.125E-2</v>
      </c>
      <c r="V7" s="81">
        <v>3</v>
      </c>
      <c r="W7" s="82">
        <f t="shared" si="8"/>
        <v>14</v>
      </c>
      <c r="X7" s="83">
        <f t="shared" si="9"/>
        <v>0.14000000000000001</v>
      </c>
      <c r="Y7" s="82">
        <f t="shared" si="5"/>
        <v>0</v>
      </c>
      <c r="Z7" s="83">
        <f t="shared" si="10"/>
        <v>0</v>
      </c>
      <c r="AA7" s="82">
        <f t="shared" si="6"/>
        <v>9</v>
      </c>
      <c r="AB7" s="83">
        <f t="shared" si="11"/>
        <v>4.4999999999999998E-2</v>
      </c>
      <c r="AC7" s="82">
        <f t="shared" si="7"/>
        <v>23</v>
      </c>
      <c r="AD7" s="84">
        <f t="shared" si="12"/>
        <v>7.1874999999999994E-2</v>
      </c>
      <c r="AE7" s="9"/>
    </row>
    <row r="8" spans="1:31" ht="30" x14ac:dyDescent="0.25">
      <c r="A8" s="69">
        <v>5</v>
      </c>
      <c r="B8" s="77" t="s">
        <v>454</v>
      </c>
      <c r="C8" s="85" t="s">
        <v>455</v>
      </c>
      <c r="D8" s="87" t="s">
        <v>456</v>
      </c>
      <c r="E8" s="87"/>
      <c r="F8" s="87" t="s">
        <v>528</v>
      </c>
      <c r="G8" s="87"/>
      <c r="H8" s="87"/>
      <c r="I8" s="87"/>
      <c r="J8" s="87"/>
      <c r="L8" s="81">
        <v>4</v>
      </c>
      <c r="M8" s="86">
        <v>2</v>
      </c>
      <c r="N8" s="83">
        <f t="shared" si="0"/>
        <v>0.2</v>
      </c>
      <c r="O8" s="86">
        <v>0</v>
      </c>
      <c r="P8" s="83">
        <f t="shared" si="1"/>
        <v>0</v>
      </c>
      <c r="Q8" s="86">
        <v>1</v>
      </c>
      <c r="R8" s="83">
        <f t="shared" si="2"/>
        <v>0.05</v>
      </c>
      <c r="S8" s="82">
        <f t="shared" si="4"/>
        <v>3</v>
      </c>
      <c r="T8" s="84">
        <f t="shared" si="3"/>
        <v>9.375E-2</v>
      </c>
      <c r="V8" s="81">
        <v>4</v>
      </c>
      <c r="W8" s="82">
        <f t="shared" si="8"/>
        <v>25</v>
      </c>
      <c r="X8" s="83">
        <f t="shared" si="9"/>
        <v>0.25</v>
      </c>
      <c r="Y8" s="82">
        <f t="shared" si="5"/>
        <v>1</v>
      </c>
      <c r="Z8" s="83">
        <f t="shared" si="10"/>
        <v>0.05</v>
      </c>
      <c r="AA8" s="82">
        <f t="shared" si="6"/>
        <v>16</v>
      </c>
      <c r="AB8" s="83">
        <f t="shared" si="11"/>
        <v>0.08</v>
      </c>
      <c r="AC8" s="82">
        <f t="shared" si="7"/>
        <v>42</v>
      </c>
      <c r="AD8" s="84">
        <f t="shared" si="12"/>
        <v>0.13125000000000001</v>
      </c>
      <c r="AE8" s="9"/>
    </row>
    <row r="9" spans="1:31" ht="30" x14ac:dyDescent="0.25">
      <c r="A9" s="69">
        <v>6</v>
      </c>
      <c r="B9" s="77" t="s">
        <v>457</v>
      </c>
      <c r="C9" s="88" t="s">
        <v>458</v>
      </c>
      <c r="D9" s="94" t="s">
        <v>444</v>
      </c>
      <c r="E9" s="94"/>
      <c r="F9" s="94"/>
      <c r="G9" s="94"/>
      <c r="H9" s="94"/>
      <c r="I9" s="94"/>
      <c r="J9" s="94"/>
      <c r="L9" s="81">
        <v>5</v>
      </c>
      <c r="M9" s="86">
        <v>3</v>
      </c>
      <c r="N9" s="83">
        <f t="shared" si="0"/>
        <v>0.3</v>
      </c>
      <c r="O9" s="86">
        <v>1</v>
      </c>
      <c r="P9" s="83">
        <f t="shared" si="1"/>
        <v>0.5</v>
      </c>
      <c r="Q9" s="86">
        <v>1</v>
      </c>
      <c r="R9" s="83">
        <f t="shared" si="2"/>
        <v>0.05</v>
      </c>
      <c r="S9" s="82">
        <f t="shared" si="4"/>
        <v>5</v>
      </c>
      <c r="T9" s="84">
        <f t="shared" si="3"/>
        <v>0.15625</v>
      </c>
      <c r="V9" s="81">
        <v>5</v>
      </c>
      <c r="W9" s="82">
        <f t="shared" si="8"/>
        <v>17</v>
      </c>
      <c r="X9" s="83">
        <f t="shared" si="9"/>
        <v>0.17</v>
      </c>
      <c r="Y9" s="82">
        <f t="shared" si="5"/>
        <v>9</v>
      </c>
      <c r="Z9" s="83">
        <f t="shared" si="10"/>
        <v>0.45</v>
      </c>
      <c r="AA9" s="82">
        <f t="shared" si="6"/>
        <v>3</v>
      </c>
      <c r="AB9" s="83">
        <f t="shared" si="11"/>
        <v>1.4999999999999999E-2</v>
      </c>
      <c r="AC9" s="82">
        <f t="shared" si="7"/>
        <v>29</v>
      </c>
      <c r="AD9" s="84">
        <f t="shared" si="12"/>
        <v>9.0624999999999997E-2</v>
      </c>
      <c r="AE9" s="9"/>
    </row>
    <row r="10" spans="1:31" ht="30.75" thickBot="1" x14ac:dyDescent="0.3">
      <c r="A10" s="69">
        <v>7</v>
      </c>
      <c r="B10" s="77" t="s">
        <v>459</v>
      </c>
      <c r="C10" s="88" t="s">
        <v>460</v>
      </c>
      <c r="D10" s="94" t="s">
        <v>456</v>
      </c>
      <c r="E10" s="94"/>
      <c r="F10" s="94"/>
      <c r="G10" s="94"/>
      <c r="H10" s="94"/>
      <c r="I10" s="94"/>
      <c r="J10" s="94" t="s">
        <v>528</v>
      </c>
      <c r="L10" s="89" t="s">
        <v>440</v>
      </c>
      <c r="M10" s="90">
        <f t="shared" ref="M10:T10" si="13">SUM(M4:M9)</f>
        <v>10</v>
      </c>
      <c r="N10" s="91">
        <f t="shared" si="13"/>
        <v>1</v>
      </c>
      <c r="O10" s="90">
        <f t="shared" si="13"/>
        <v>2</v>
      </c>
      <c r="P10" s="91">
        <f t="shared" si="13"/>
        <v>1</v>
      </c>
      <c r="Q10" s="90">
        <f t="shared" si="13"/>
        <v>20</v>
      </c>
      <c r="R10" s="91">
        <f t="shared" si="13"/>
        <v>1</v>
      </c>
      <c r="S10" s="90">
        <f t="shared" si="13"/>
        <v>32</v>
      </c>
      <c r="T10" s="92">
        <f t="shared" si="13"/>
        <v>1</v>
      </c>
      <c r="V10" s="89" t="s">
        <v>440</v>
      </c>
      <c r="W10" s="90">
        <f t="shared" ref="W10:AD10" si="14">SUM(W4:W9)</f>
        <v>100</v>
      </c>
      <c r="X10" s="91">
        <f t="shared" si="14"/>
        <v>1</v>
      </c>
      <c r="Y10" s="90">
        <f t="shared" si="14"/>
        <v>20</v>
      </c>
      <c r="Z10" s="91">
        <f t="shared" si="14"/>
        <v>1</v>
      </c>
      <c r="AA10" s="90">
        <f t="shared" si="14"/>
        <v>200</v>
      </c>
      <c r="AB10" s="91">
        <f t="shared" si="14"/>
        <v>1</v>
      </c>
      <c r="AC10" s="90">
        <f t="shared" si="14"/>
        <v>320</v>
      </c>
      <c r="AD10" s="92">
        <f t="shared" si="14"/>
        <v>1</v>
      </c>
      <c r="AE10" s="9"/>
    </row>
    <row r="11" spans="1:31" ht="30" x14ac:dyDescent="0.25">
      <c r="A11" s="69">
        <v>8</v>
      </c>
      <c r="B11" s="77" t="s">
        <v>461</v>
      </c>
      <c r="C11" s="88" t="s">
        <v>462</v>
      </c>
      <c r="D11" s="87" t="s">
        <v>576</v>
      </c>
      <c r="E11" s="96"/>
      <c r="F11" s="96"/>
      <c r="G11" s="96"/>
      <c r="H11" s="96"/>
      <c r="I11" s="96" t="s">
        <v>528</v>
      </c>
      <c r="J11" s="96"/>
    </row>
    <row r="12" spans="1:31" ht="60" x14ac:dyDescent="0.25">
      <c r="A12" s="69">
        <v>9</v>
      </c>
      <c r="B12" s="93" t="s">
        <v>463</v>
      </c>
      <c r="C12" s="88" t="s">
        <v>464</v>
      </c>
      <c r="D12" s="94" t="s">
        <v>444</v>
      </c>
      <c r="E12" s="94"/>
      <c r="F12" s="94"/>
      <c r="G12" s="94"/>
      <c r="H12" s="94"/>
      <c r="I12" s="94"/>
      <c r="J12" s="94"/>
      <c r="S12" s="101">
        <f>TRANSPOSE(SUMPRODUCT(L5:L9,S5:S9))/((S10-S4)*L9)</f>
        <v>0.61250000000000004</v>
      </c>
      <c r="T12" s="69" t="s">
        <v>577</v>
      </c>
      <c r="AC12" s="101">
        <f>TRANSPOSE(SUMPRODUCT(V5:V9,AC5:AC9))/((AC10-AC4)*V9)</f>
        <v>0.67076923076923078</v>
      </c>
      <c r="AD12" s="69" t="s">
        <v>577</v>
      </c>
    </row>
    <row r="13" spans="1:31" ht="90" x14ac:dyDescent="0.25">
      <c r="A13" s="69">
        <v>10</v>
      </c>
      <c r="B13" s="93" t="s">
        <v>465</v>
      </c>
      <c r="C13" s="88" t="s">
        <v>466</v>
      </c>
      <c r="D13" s="94" t="s">
        <v>444</v>
      </c>
      <c r="E13" s="94"/>
      <c r="F13" s="94"/>
      <c r="G13" s="94"/>
      <c r="H13" s="94"/>
      <c r="I13" s="94"/>
      <c r="J13" s="94"/>
      <c r="V13" s="100"/>
    </row>
    <row r="14" spans="1:31" ht="180" x14ac:dyDescent="0.25">
      <c r="A14" s="69">
        <v>11</v>
      </c>
      <c r="B14" s="93" t="s">
        <v>467</v>
      </c>
      <c r="C14" s="88" t="s">
        <v>468</v>
      </c>
      <c r="D14" s="94" t="s">
        <v>444</v>
      </c>
      <c r="E14" s="94"/>
      <c r="F14" s="94"/>
      <c r="G14" s="94"/>
      <c r="H14" s="94"/>
      <c r="I14" s="94"/>
      <c r="J14" s="94"/>
    </row>
    <row r="15" spans="1:31" ht="120" x14ac:dyDescent="0.25">
      <c r="A15" s="69">
        <v>12</v>
      </c>
      <c r="B15" s="93" t="s">
        <v>469</v>
      </c>
      <c r="C15" s="88" t="s">
        <v>470</v>
      </c>
      <c r="D15" s="80" t="s">
        <v>471</v>
      </c>
      <c r="E15" s="94"/>
      <c r="F15" s="94"/>
      <c r="G15" s="94"/>
      <c r="H15" s="94"/>
      <c r="I15" s="94"/>
      <c r="J15" s="80" t="s">
        <v>528</v>
      </c>
    </row>
    <row r="16" spans="1:31" ht="60" x14ac:dyDescent="0.25">
      <c r="A16" s="69">
        <v>13</v>
      </c>
      <c r="B16" s="93" t="s">
        <v>472</v>
      </c>
      <c r="C16" s="78" t="s">
        <v>473</v>
      </c>
      <c r="D16" s="94" t="s">
        <v>447</v>
      </c>
      <c r="E16" s="94"/>
      <c r="F16" s="94" t="s">
        <v>528</v>
      </c>
      <c r="G16" s="94"/>
      <c r="H16" s="94"/>
      <c r="I16" s="94"/>
      <c r="J16" s="94"/>
    </row>
    <row r="17" spans="1:10" ht="75" x14ac:dyDescent="0.25">
      <c r="A17" s="69">
        <v>14</v>
      </c>
      <c r="B17" s="93" t="s">
        <v>474</v>
      </c>
      <c r="C17" s="88" t="s">
        <v>475</v>
      </c>
      <c r="D17" s="94" t="s">
        <v>444</v>
      </c>
      <c r="E17" s="94"/>
      <c r="F17" s="94"/>
      <c r="G17" s="94"/>
      <c r="H17" s="94"/>
      <c r="I17" s="94"/>
      <c r="J17" s="94"/>
    </row>
    <row r="18" spans="1:10" ht="60" x14ac:dyDescent="0.25">
      <c r="A18" s="69">
        <v>15</v>
      </c>
      <c r="B18" s="93" t="s">
        <v>476</v>
      </c>
      <c r="C18" s="78" t="s">
        <v>477</v>
      </c>
      <c r="D18" s="94" t="s">
        <v>478</v>
      </c>
      <c r="E18" s="94"/>
      <c r="F18" s="94"/>
      <c r="G18" s="94"/>
      <c r="H18" s="94"/>
      <c r="I18" s="94"/>
      <c r="J18" s="94" t="s">
        <v>528</v>
      </c>
    </row>
    <row r="19" spans="1:10" ht="105" x14ac:dyDescent="0.25">
      <c r="A19" s="69">
        <v>16</v>
      </c>
      <c r="B19" s="93" t="s">
        <v>479</v>
      </c>
      <c r="C19" s="78" t="s">
        <v>480</v>
      </c>
      <c r="D19" s="94" t="s">
        <v>444</v>
      </c>
      <c r="E19" s="94"/>
      <c r="F19" s="94"/>
      <c r="G19" s="94"/>
      <c r="H19" s="94"/>
      <c r="I19" s="94"/>
      <c r="J19" s="94"/>
    </row>
    <row r="20" spans="1:10" ht="135" x14ac:dyDescent="0.25">
      <c r="A20" s="69">
        <v>17</v>
      </c>
      <c r="B20" s="93" t="s">
        <v>481</v>
      </c>
      <c r="C20" s="88" t="s">
        <v>482</v>
      </c>
      <c r="D20" s="94" t="s">
        <v>483</v>
      </c>
      <c r="E20" s="94"/>
      <c r="F20" s="94" t="s">
        <v>528</v>
      </c>
      <c r="G20" s="94"/>
      <c r="H20" s="94"/>
      <c r="I20" s="94"/>
      <c r="J20" s="94"/>
    </row>
    <row r="21" spans="1:10" ht="60" x14ac:dyDescent="0.25">
      <c r="A21" s="69">
        <v>18</v>
      </c>
      <c r="B21" s="93" t="s">
        <v>484</v>
      </c>
      <c r="C21" s="78" t="s">
        <v>485</v>
      </c>
      <c r="D21" s="94" t="s">
        <v>444</v>
      </c>
      <c r="E21" s="94"/>
      <c r="F21" s="94"/>
      <c r="G21" s="94"/>
      <c r="H21" s="94"/>
      <c r="I21" s="94"/>
      <c r="J21" s="94"/>
    </row>
    <row r="22" spans="1:10" ht="60" x14ac:dyDescent="0.25">
      <c r="A22" s="69">
        <v>19</v>
      </c>
      <c r="B22" s="93" t="s">
        <v>486</v>
      </c>
      <c r="C22" s="78" t="s">
        <v>487</v>
      </c>
      <c r="D22" s="94" t="s">
        <v>488</v>
      </c>
      <c r="E22" s="94"/>
      <c r="F22" s="94"/>
      <c r="G22" s="94" t="s">
        <v>528</v>
      </c>
      <c r="H22" s="94"/>
      <c r="I22" s="94"/>
      <c r="J22" s="94"/>
    </row>
    <row r="23" spans="1:10" ht="60" x14ac:dyDescent="0.25">
      <c r="A23" s="69">
        <v>20</v>
      </c>
      <c r="B23" s="93" t="s">
        <v>489</v>
      </c>
      <c r="C23" s="78" t="s">
        <v>490</v>
      </c>
      <c r="D23" s="94" t="s">
        <v>444</v>
      </c>
      <c r="E23" s="94"/>
      <c r="F23" s="94"/>
      <c r="G23" s="94"/>
      <c r="H23" s="94"/>
      <c r="I23" s="94"/>
      <c r="J23" s="94"/>
    </row>
    <row r="24" spans="1:10" ht="30" x14ac:dyDescent="0.25">
      <c r="A24" s="69">
        <v>21</v>
      </c>
      <c r="B24" s="93" t="s">
        <v>491</v>
      </c>
      <c r="C24" s="78" t="s">
        <v>492</v>
      </c>
      <c r="D24" s="94" t="s">
        <v>488</v>
      </c>
      <c r="E24" s="94"/>
      <c r="F24" s="44"/>
      <c r="G24" s="94" t="s">
        <v>528</v>
      </c>
      <c r="H24" s="94"/>
      <c r="I24" s="94"/>
      <c r="J24" s="94"/>
    </row>
    <row r="25" spans="1:10" ht="30" x14ac:dyDescent="0.25">
      <c r="A25" s="69">
        <v>22</v>
      </c>
      <c r="B25" s="93" t="s">
        <v>493</v>
      </c>
      <c r="C25" s="88" t="s">
        <v>494</v>
      </c>
      <c r="D25" s="94" t="s">
        <v>444</v>
      </c>
      <c r="E25" s="94"/>
      <c r="F25" s="94"/>
      <c r="G25" s="94"/>
      <c r="H25" s="94"/>
      <c r="I25" s="94"/>
      <c r="J25" s="94"/>
    </row>
    <row r="26" spans="1:10" ht="60" x14ac:dyDescent="0.25">
      <c r="A26" s="69">
        <v>23</v>
      </c>
      <c r="B26" s="93" t="s">
        <v>495</v>
      </c>
      <c r="C26" s="78" t="s">
        <v>496</v>
      </c>
      <c r="D26" s="94" t="s">
        <v>444</v>
      </c>
      <c r="E26" s="94"/>
      <c r="F26" s="94"/>
      <c r="G26" s="94"/>
      <c r="H26" s="94"/>
      <c r="I26" s="94"/>
      <c r="J26" s="94"/>
    </row>
    <row r="27" spans="1:10" ht="210" x14ac:dyDescent="0.25">
      <c r="A27" s="69">
        <v>24</v>
      </c>
      <c r="B27" s="93" t="s">
        <v>497</v>
      </c>
      <c r="C27" s="78" t="s">
        <v>498</v>
      </c>
      <c r="D27" s="80" t="s">
        <v>499</v>
      </c>
      <c r="E27" s="94"/>
      <c r="F27" s="94"/>
      <c r="G27" s="94"/>
      <c r="H27" s="94"/>
      <c r="I27" s="80" t="s">
        <v>528</v>
      </c>
      <c r="J27" s="94"/>
    </row>
    <row r="28" spans="1:10" ht="150" x14ac:dyDescent="0.25">
      <c r="A28" s="69">
        <v>25</v>
      </c>
      <c r="B28" s="93" t="s">
        <v>500</v>
      </c>
      <c r="C28" s="78" t="s">
        <v>501</v>
      </c>
      <c r="D28" s="94" t="s">
        <v>483</v>
      </c>
      <c r="E28" s="94"/>
      <c r="F28" s="94" t="s">
        <v>528</v>
      </c>
      <c r="G28" s="94"/>
      <c r="H28" s="94"/>
      <c r="I28" s="94"/>
      <c r="J28" s="94"/>
    </row>
    <row r="29" spans="1:10" ht="90" x14ac:dyDescent="0.25">
      <c r="A29" s="69">
        <v>26</v>
      </c>
      <c r="B29" s="93" t="s">
        <v>502</v>
      </c>
      <c r="C29" s="78" t="s">
        <v>503</v>
      </c>
      <c r="D29" s="94" t="s">
        <v>488</v>
      </c>
      <c r="E29" s="94"/>
      <c r="F29" s="94" t="s">
        <v>528</v>
      </c>
      <c r="G29" s="94"/>
      <c r="H29" s="94"/>
      <c r="I29" s="94"/>
      <c r="J29" s="94"/>
    </row>
    <row r="30" spans="1:10" ht="45" x14ac:dyDescent="0.25">
      <c r="A30" s="69">
        <v>27</v>
      </c>
      <c r="B30" s="93" t="s">
        <v>504</v>
      </c>
      <c r="C30" s="78" t="s">
        <v>505</v>
      </c>
      <c r="D30" s="94" t="s">
        <v>444</v>
      </c>
      <c r="E30" s="94"/>
      <c r="F30" s="94"/>
      <c r="G30" s="94"/>
      <c r="H30" s="94"/>
      <c r="I30" s="94"/>
      <c r="J30" s="94"/>
    </row>
    <row r="31" spans="1:10" ht="90" x14ac:dyDescent="0.25">
      <c r="A31" s="69">
        <v>28</v>
      </c>
      <c r="B31" s="93" t="s">
        <v>506</v>
      </c>
      <c r="C31" s="78" t="s">
        <v>507</v>
      </c>
      <c r="D31" s="94" t="s">
        <v>444</v>
      </c>
      <c r="E31" s="94"/>
      <c r="F31" s="94"/>
      <c r="G31" s="94"/>
      <c r="H31" s="94"/>
      <c r="I31" s="94"/>
      <c r="J31" s="94"/>
    </row>
    <row r="32" spans="1:10" ht="30" x14ac:dyDescent="0.25">
      <c r="A32" s="69">
        <v>29</v>
      </c>
      <c r="B32" s="93" t="s">
        <v>508</v>
      </c>
      <c r="C32" s="78" t="s">
        <v>509</v>
      </c>
      <c r="D32" s="94" t="s">
        <v>444</v>
      </c>
      <c r="E32" s="94"/>
      <c r="F32" s="94"/>
      <c r="G32" s="94"/>
      <c r="H32" s="94"/>
      <c r="I32" s="94"/>
      <c r="J32" s="94"/>
    </row>
    <row r="33" spans="1:20" ht="120" x14ac:dyDescent="0.25">
      <c r="A33" s="69">
        <v>30</v>
      </c>
      <c r="B33" s="95" t="s">
        <v>510</v>
      </c>
      <c r="C33" s="88" t="s">
        <v>511</v>
      </c>
      <c r="D33" s="94" t="s">
        <v>444</v>
      </c>
      <c r="E33" s="94"/>
      <c r="F33" s="94"/>
      <c r="G33" s="94"/>
      <c r="H33" s="94"/>
      <c r="I33" s="94"/>
      <c r="J33" s="94"/>
    </row>
    <row r="34" spans="1:20" ht="75" x14ac:dyDescent="0.25">
      <c r="A34" s="69">
        <v>31</v>
      </c>
      <c r="B34" s="93" t="s">
        <v>512</v>
      </c>
      <c r="C34" s="78" t="s">
        <v>513</v>
      </c>
      <c r="D34" s="94" t="s">
        <v>444</v>
      </c>
      <c r="E34" s="94"/>
      <c r="F34" s="94"/>
      <c r="G34" s="94"/>
      <c r="H34" s="94"/>
      <c r="I34" s="94"/>
      <c r="J34" s="94"/>
    </row>
    <row r="35" spans="1:20" ht="30" x14ac:dyDescent="0.25">
      <c r="A35" s="69">
        <v>32</v>
      </c>
      <c r="B35" s="93" t="s">
        <v>514</v>
      </c>
      <c r="C35" s="78" t="s">
        <v>515</v>
      </c>
      <c r="D35" s="94" t="s">
        <v>444</v>
      </c>
      <c r="E35" s="94"/>
      <c r="F35" s="94"/>
      <c r="G35" s="94"/>
      <c r="H35" s="94"/>
      <c r="I35" s="94"/>
      <c r="J35" s="94"/>
    </row>
    <row r="36" spans="1:20" ht="15.75" thickBot="1" x14ac:dyDescent="0.3"/>
    <row r="37" spans="1:20" ht="15.75" thickBot="1" x14ac:dyDescent="0.3">
      <c r="E37" s="174" t="s">
        <v>432</v>
      </c>
      <c r="F37" s="175"/>
      <c r="G37" s="175"/>
      <c r="H37" s="175"/>
      <c r="I37" s="175"/>
      <c r="J37" s="176"/>
    </row>
    <row r="38" spans="1:20" ht="15.75" thickBot="1" x14ac:dyDescent="0.3">
      <c r="B38" s="138" t="s">
        <v>433</v>
      </c>
      <c r="C38" s="138" t="s">
        <v>434</v>
      </c>
      <c r="D38" s="138" t="s">
        <v>435</v>
      </c>
      <c r="E38" s="138" t="s">
        <v>444</v>
      </c>
      <c r="F38" s="138">
        <v>1</v>
      </c>
      <c r="G38" s="138">
        <v>2</v>
      </c>
      <c r="H38" s="138">
        <v>3</v>
      </c>
      <c r="I38" s="138">
        <v>4</v>
      </c>
      <c r="J38" s="138">
        <v>5</v>
      </c>
      <c r="L38" s="70" t="s">
        <v>166</v>
      </c>
      <c r="M38" s="137" t="s">
        <v>436</v>
      </c>
      <c r="N38" s="137" t="s">
        <v>437</v>
      </c>
      <c r="O38" s="137" t="s">
        <v>438</v>
      </c>
      <c r="P38" s="137" t="s">
        <v>437</v>
      </c>
      <c r="Q38" s="137" t="s">
        <v>439</v>
      </c>
      <c r="R38" s="137" t="s">
        <v>437</v>
      </c>
      <c r="S38" s="137" t="s">
        <v>440</v>
      </c>
      <c r="T38" s="137" t="s">
        <v>437</v>
      </c>
    </row>
    <row r="39" spans="1:20" ht="60" x14ac:dyDescent="0.25">
      <c r="A39" s="69">
        <v>1</v>
      </c>
      <c r="B39" s="71" t="s">
        <v>441</v>
      </c>
      <c r="C39" s="72" t="s">
        <v>442</v>
      </c>
      <c r="D39" s="34" t="s">
        <v>447</v>
      </c>
      <c r="E39" s="34"/>
      <c r="F39" s="34"/>
      <c r="G39" s="34"/>
      <c r="H39" s="34"/>
      <c r="I39" s="34" t="s">
        <v>528</v>
      </c>
      <c r="J39" s="34"/>
      <c r="L39" s="73" t="s">
        <v>444</v>
      </c>
      <c r="M39" s="74">
        <v>3</v>
      </c>
      <c r="N39" s="75">
        <f t="shared" ref="N39:N44" si="15">+M39/$M$45</f>
        <v>0.3</v>
      </c>
      <c r="O39" s="74">
        <v>1</v>
      </c>
      <c r="P39" s="75">
        <f t="shared" ref="P39:P44" si="16">+O39/$O$45</f>
        <v>0.5</v>
      </c>
      <c r="Q39" s="74">
        <v>15</v>
      </c>
      <c r="R39" s="75">
        <f t="shared" ref="R39:R44" si="17">+Q39/$Q$45</f>
        <v>0.75</v>
      </c>
      <c r="S39" s="74">
        <f t="shared" ref="S39:S44" si="18">+M39+O39+Q39</f>
        <v>19</v>
      </c>
      <c r="T39" s="76">
        <f t="shared" ref="T39:T44" si="19">+S39/$S$45</f>
        <v>0.59375</v>
      </c>
    </row>
    <row r="40" spans="1:20" ht="30" x14ac:dyDescent="0.25">
      <c r="A40" s="69">
        <v>2</v>
      </c>
      <c r="B40" s="77" t="s">
        <v>445</v>
      </c>
      <c r="C40" s="78" t="s">
        <v>446</v>
      </c>
      <c r="D40" s="34" t="s">
        <v>447</v>
      </c>
      <c r="E40" s="94"/>
      <c r="F40" s="94"/>
      <c r="G40" s="94"/>
      <c r="H40" s="94"/>
      <c r="J40" s="34" t="s">
        <v>528</v>
      </c>
      <c r="L40" s="81">
        <v>1</v>
      </c>
      <c r="M40" s="82">
        <v>0</v>
      </c>
      <c r="N40" s="83">
        <f t="shared" si="15"/>
        <v>0</v>
      </c>
      <c r="O40" s="82">
        <v>0</v>
      </c>
      <c r="P40" s="83">
        <f t="shared" si="16"/>
        <v>0</v>
      </c>
      <c r="Q40" s="82">
        <v>1</v>
      </c>
      <c r="R40" s="83">
        <f t="shared" si="17"/>
        <v>0.05</v>
      </c>
      <c r="S40" s="82">
        <f t="shared" si="18"/>
        <v>1</v>
      </c>
      <c r="T40" s="84">
        <f t="shared" si="19"/>
        <v>3.125E-2</v>
      </c>
    </row>
    <row r="41" spans="1:20" ht="45" x14ac:dyDescent="0.25">
      <c r="A41" s="69">
        <v>3</v>
      </c>
      <c r="B41" s="77" t="s">
        <v>448</v>
      </c>
      <c r="C41" s="78" t="s">
        <v>449</v>
      </c>
      <c r="D41" s="94" t="s">
        <v>516</v>
      </c>
      <c r="E41" s="94"/>
      <c r="F41" s="94"/>
      <c r="G41" s="94" t="s">
        <v>528</v>
      </c>
      <c r="H41" s="94"/>
      <c r="I41" s="94"/>
      <c r="J41" s="94"/>
      <c r="L41" s="81">
        <v>2</v>
      </c>
      <c r="M41" s="82">
        <v>3</v>
      </c>
      <c r="N41" s="83">
        <f t="shared" si="15"/>
        <v>0.3</v>
      </c>
      <c r="O41" s="82">
        <v>0</v>
      </c>
      <c r="P41" s="83">
        <f t="shared" si="16"/>
        <v>0</v>
      </c>
      <c r="Q41" s="82">
        <v>1</v>
      </c>
      <c r="R41" s="83">
        <f t="shared" si="17"/>
        <v>0.05</v>
      </c>
      <c r="S41" s="82">
        <f t="shared" si="18"/>
        <v>4</v>
      </c>
      <c r="T41" s="84">
        <f t="shared" si="19"/>
        <v>0.125</v>
      </c>
    </row>
    <row r="42" spans="1:20" ht="150" x14ac:dyDescent="0.25">
      <c r="A42" s="69">
        <v>4</v>
      </c>
      <c r="B42" s="77" t="s">
        <v>451</v>
      </c>
      <c r="C42" s="85" t="s">
        <v>452</v>
      </c>
      <c r="D42" s="80" t="s">
        <v>517</v>
      </c>
      <c r="E42" s="94"/>
      <c r="F42" s="94"/>
      <c r="G42" s="80" t="s">
        <v>528</v>
      </c>
      <c r="H42" s="94"/>
      <c r="I42" s="94"/>
      <c r="J42" s="94"/>
      <c r="L42" s="81">
        <v>3</v>
      </c>
      <c r="M42" s="86">
        <v>1</v>
      </c>
      <c r="N42" s="83">
        <f t="shared" si="15"/>
        <v>0.1</v>
      </c>
      <c r="O42" s="86">
        <v>0</v>
      </c>
      <c r="P42" s="83">
        <f t="shared" si="16"/>
        <v>0</v>
      </c>
      <c r="Q42" s="86">
        <v>2</v>
      </c>
      <c r="R42" s="83">
        <f t="shared" si="17"/>
        <v>0.1</v>
      </c>
      <c r="S42" s="82">
        <f t="shared" si="18"/>
        <v>3</v>
      </c>
      <c r="T42" s="84">
        <f t="shared" si="19"/>
        <v>9.375E-2</v>
      </c>
    </row>
    <row r="43" spans="1:20" ht="30" x14ac:dyDescent="0.25">
      <c r="A43" s="69">
        <v>5</v>
      </c>
      <c r="B43" s="77" t="s">
        <v>454</v>
      </c>
      <c r="C43" s="85" t="s">
        <v>455</v>
      </c>
      <c r="D43" s="87" t="s">
        <v>517</v>
      </c>
      <c r="E43" s="87"/>
      <c r="F43" s="87"/>
      <c r="G43" s="87" t="s">
        <v>528</v>
      </c>
      <c r="H43" s="87"/>
      <c r="I43" s="87"/>
      <c r="J43" s="87"/>
      <c r="L43" s="81">
        <v>4</v>
      </c>
      <c r="M43" s="86">
        <v>2</v>
      </c>
      <c r="N43" s="83">
        <f t="shared" si="15"/>
        <v>0.2</v>
      </c>
      <c r="O43" s="86">
        <v>0</v>
      </c>
      <c r="P43" s="83">
        <f t="shared" si="16"/>
        <v>0</v>
      </c>
      <c r="Q43" s="86">
        <v>1</v>
      </c>
      <c r="R43" s="83">
        <f t="shared" si="17"/>
        <v>0.05</v>
      </c>
      <c r="S43" s="82">
        <f t="shared" si="18"/>
        <v>3</v>
      </c>
      <c r="T43" s="84">
        <f t="shared" si="19"/>
        <v>9.375E-2</v>
      </c>
    </row>
    <row r="44" spans="1:20" ht="30" x14ac:dyDescent="0.25">
      <c r="A44" s="69">
        <v>6</v>
      </c>
      <c r="B44" s="77" t="s">
        <v>457</v>
      </c>
      <c r="C44" s="88" t="s">
        <v>458</v>
      </c>
      <c r="D44" s="94" t="s">
        <v>444</v>
      </c>
      <c r="E44" s="94"/>
      <c r="F44" s="94"/>
      <c r="G44" s="94"/>
      <c r="H44" s="94"/>
      <c r="I44" s="94"/>
      <c r="J44" s="94"/>
      <c r="L44" s="81">
        <v>5</v>
      </c>
      <c r="M44" s="86">
        <v>1</v>
      </c>
      <c r="N44" s="83">
        <f t="shared" si="15"/>
        <v>0.1</v>
      </c>
      <c r="O44" s="86">
        <v>1</v>
      </c>
      <c r="P44" s="83">
        <f t="shared" si="16"/>
        <v>0.5</v>
      </c>
      <c r="Q44" s="86">
        <v>0</v>
      </c>
      <c r="R44" s="83">
        <f t="shared" si="17"/>
        <v>0</v>
      </c>
      <c r="S44" s="82">
        <f t="shared" si="18"/>
        <v>2</v>
      </c>
      <c r="T44" s="84">
        <f t="shared" si="19"/>
        <v>6.25E-2</v>
      </c>
    </row>
    <row r="45" spans="1:20" ht="30.75" thickBot="1" x14ac:dyDescent="0.3">
      <c r="A45" s="69">
        <v>7</v>
      </c>
      <c r="B45" s="77" t="s">
        <v>459</v>
      </c>
      <c r="C45" s="88" t="s">
        <v>460</v>
      </c>
      <c r="D45" s="87" t="s">
        <v>517</v>
      </c>
      <c r="E45" s="94"/>
      <c r="F45" s="94"/>
      <c r="G45" s="94"/>
      <c r="H45" s="87" t="s">
        <v>528</v>
      </c>
      <c r="I45" s="94"/>
      <c r="J45" s="94"/>
      <c r="L45" s="89" t="s">
        <v>440</v>
      </c>
      <c r="M45" s="90">
        <f t="shared" ref="M45:T45" si="20">SUM(M39:M44)</f>
        <v>10</v>
      </c>
      <c r="N45" s="91">
        <f t="shared" si="20"/>
        <v>0.99999999999999989</v>
      </c>
      <c r="O45" s="90">
        <f t="shared" si="20"/>
        <v>2</v>
      </c>
      <c r="P45" s="91">
        <f t="shared" si="20"/>
        <v>1</v>
      </c>
      <c r="Q45" s="90">
        <f t="shared" si="20"/>
        <v>20</v>
      </c>
      <c r="R45" s="91">
        <f t="shared" si="20"/>
        <v>1</v>
      </c>
      <c r="S45" s="90">
        <f t="shared" si="20"/>
        <v>32</v>
      </c>
      <c r="T45" s="92">
        <f t="shared" si="20"/>
        <v>1</v>
      </c>
    </row>
    <row r="46" spans="1:20" ht="30" x14ac:dyDescent="0.25">
      <c r="A46" s="69">
        <v>8</v>
      </c>
      <c r="B46" s="77" t="s">
        <v>461</v>
      </c>
      <c r="C46" s="88" t="s">
        <v>462</v>
      </c>
      <c r="D46" s="87" t="s">
        <v>576</v>
      </c>
      <c r="E46" s="96"/>
      <c r="F46" s="96"/>
      <c r="G46" s="96"/>
      <c r="H46" s="96"/>
      <c r="I46" s="96" t="s">
        <v>528</v>
      </c>
      <c r="J46" s="96"/>
    </row>
    <row r="47" spans="1:20" ht="60" x14ac:dyDescent="0.25">
      <c r="A47" s="69">
        <v>9</v>
      </c>
      <c r="B47" s="93" t="s">
        <v>463</v>
      </c>
      <c r="C47" s="88" t="s">
        <v>464</v>
      </c>
      <c r="D47" s="94" t="s">
        <v>444</v>
      </c>
      <c r="E47" s="94"/>
      <c r="F47" s="94"/>
      <c r="G47" s="94"/>
      <c r="H47" s="94"/>
      <c r="I47" s="94"/>
      <c r="J47" s="94"/>
      <c r="S47" s="101">
        <f>TRANSPOSE(SUMPRODUCT(L40:L44,S40:S44))/((S45-S39)*L44)</f>
        <v>0.61538461538461542</v>
      </c>
      <c r="T47" s="69" t="s">
        <v>577</v>
      </c>
    </row>
    <row r="48" spans="1:20" ht="90" x14ac:dyDescent="0.25">
      <c r="A48" s="69">
        <v>10</v>
      </c>
      <c r="B48" s="93" t="s">
        <v>465</v>
      </c>
      <c r="C48" s="88" t="s">
        <v>466</v>
      </c>
      <c r="D48" s="94" t="s">
        <v>444</v>
      </c>
      <c r="E48" s="94"/>
      <c r="F48" s="94"/>
      <c r="G48" s="94"/>
      <c r="H48" s="94"/>
      <c r="I48" s="94"/>
      <c r="J48" s="94"/>
    </row>
    <row r="49" spans="1:10" ht="180" x14ac:dyDescent="0.25">
      <c r="A49" s="69">
        <v>11</v>
      </c>
      <c r="B49" s="93" t="s">
        <v>467</v>
      </c>
      <c r="C49" s="88" t="s">
        <v>468</v>
      </c>
      <c r="D49" s="94" t="s">
        <v>444</v>
      </c>
      <c r="E49" s="94"/>
      <c r="F49" s="94"/>
      <c r="G49" s="94"/>
      <c r="H49" s="94"/>
      <c r="I49" s="94"/>
      <c r="J49" s="94"/>
    </row>
    <row r="50" spans="1:10" ht="120" x14ac:dyDescent="0.25">
      <c r="A50" s="69">
        <v>12</v>
      </c>
      <c r="B50" s="93" t="s">
        <v>469</v>
      </c>
      <c r="C50" s="88" t="s">
        <v>470</v>
      </c>
      <c r="D50" s="80" t="s">
        <v>518</v>
      </c>
      <c r="E50" s="94"/>
      <c r="F50" s="94"/>
      <c r="G50" s="94"/>
      <c r="H50" s="94"/>
      <c r="I50" s="94"/>
      <c r="J50" s="80" t="s">
        <v>528</v>
      </c>
    </row>
    <row r="51" spans="1:10" ht="60" x14ac:dyDescent="0.25">
      <c r="A51" s="69">
        <v>13</v>
      </c>
      <c r="B51" s="93" t="s">
        <v>472</v>
      </c>
      <c r="C51" s="78" t="s">
        <v>473</v>
      </c>
      <c r="D51" s="80" t="s">
        <v>519</v>
      </c>
      <c r="E51" s="94"/>
      <c r="F51" s="94"/>
      <c r="G51" s="94"/>
      <c r="H51" s="94"/>
      <c r="I51" s="80" t="s">
        <v>528</v>
      </c>
      <c r="J51" s="94"/>
    </row>
    <row r="52" spans="1:10" ht="75" x14ac:dyDescent="0.25">
      <c r="A52" s="69">
        <v>14</v>
      </c>
      <c r="B52" s="93" t="s">
        <v>474</v>
      </c>
      <c r="C52" s="88" t="s">
        <v>475</v>
      </c>
      <c r="D52" s="94" t="s">
        <v>520</v>
      </c>
      <c r="E52" s="94"/>
      <c r="F52" s="94" t="s">
        <v>528</v>
      </c>
      <c r="G52" s="94"/>
      <c r="H52" s="94"/>
      <c r="I52" s="94"/>
      <c r="J52" s="94"/>
    </row>
    <row r="53" spans="1:10" ht="60" x14ac:dyDescent="0.25">
      <c r="A53" s="69">
        <v>15</v>
      </c>
      <c r="B53" s="93" t="s">
        <v>476</v>
      </c>
      <c r="C53" s="78" t="s">
        <v>477</v>
      </c>
      <c r="D53" s="94" t="s">
        <v>444</v>
      </c>
      <c r="E53" s="94"/>
      <c r="F53" s="94"/>
      <c r="G53" s="94"/>
      <c r="H53" s="94"/>
      <c r="I53" s="94"/>
      <c r="J53" s="94"/>
    </row>
    <row r="54" spans="1:10" ht="105" x14ac:dyDescent="0.25">
      <c r="A54" s="69">
        <v>16</v>
      </c>
      <c r="B54" s="93" t="s">
        <v>479</v>
      </c>
      <c r="C54" s="78" t="s">
        <v>480</v>
      </c>
      <c r="D54" s="80" t="s">
        <v>521</v>
      </c>
      <c r="E54" s="94"/>
      <c r="G54" s="80" t="s">
        <v>528</v>
      </c>
      <c r="H54" s="94"/>
      <c r="I54" s="94"/>
      <c r="J54" s="94"/>
    </row>
    <row r="55" spans="1:10" ht="135" x14ac:dyDescent="0.25">
      <c r="A55" s="69">
        <v>17</v>
      </c>
      <c r="B55" s="93" t="s">
        <v>481</v>
      </c>
      <c r="C55" s="88" t="s">
        <v>482</v>
      </c>
      <c r="D55" s="94" t="s">
        <v>444</v>
      </c>
      <c r="E55" s="94"/>
      <c r="F55" s="94"/>
      <c r="G55" s="94"/>
      <c r="H55" s="94"/>
      <c r="I55" s="94"/>
      <c r="J55" s="94"/>
    </row>
    <row r="56" spans="1:10" ht="60" x14ac:dyDescent="0.25">
      <c r="A56" s="69">
        <v>18</v>
      </c>
      <c r="B56" s="93" t="s">
        <v>484</v>
      </c>
      <c r="C56" s="78" t="s">
        <v>485</v>
      </c>
      <c r="D56" s="94" t="s">
        <v>444</v>
      </c>
      <c r="E56" s="94"/>
      <c r="F56" s="94"/>
      <c r="G56" s="94"/>
      <c r="H56" s="94"/>
      <c r="I56" s="94"/>
      <c r="J56" s="94"/>
    </row>
    <row r="57" spans="1:10" ht="60" x14ac:dyDescent="0.25">
      <c r="A57" s="69">
        <v>19</v>
      </c>
      <c r="B57" s="93" t="s">
        <v>486</v>
      </c>
      <c r="C57" s="78" t="s">
        <v>487</v>
      </c>
      <c r="D57" s="94" t="s">
        <v>444</v>
      </c>
      <c r="E57" s="94"/>
      <c r="F57" s="94"/>
      <c r="G57" s="94"/>
      <c r="H57" s="94"/>
      <c r="I57" s="94"/>
      <c r="J57" s="94"/>
    </row>
    <row r="58" spans="1:10" ht="60" x14ac:dyDescent="0.25">
      <c r="A58" s="69">
        <v>20</v>
      </c>
      <c r="B58" s="93" t="s">
        <v>489</v>
      </c>
      <c r="C58" s="78" t="s">
        <v>490</v>
      </c>
      <c r="D58" s="94" t="s">
        <v>444</v>
      </c>
      <c r="E58" s="94"/>
      <c r="F58" s="94"/>
      <c r="G58" s="94"/>
      <c r="H58" s="94"/>
      <c r="I58" s="94"/>
      <c r="J58" s="94"/>
    </row>
    <row r="59" spans="1:10" ht="30" x14ac:dyDescent="0.25">
      <c r="A59" s="69">
        <v>21</v>
      </c>
      <c r="B59" s="93" t="s">
        <v>491</v>
      </c>
      <c r="C59" s="78" t="s">
        <v>492</v>
      </c>
      <c r="D59" s="94" t="s">
        <v>444</v>
      </c>
      <c r="E59" s="94"/>
      <c r="F59" s="94"/>
      <c r="G59" s="94"/>
      <c r="H59" s="94"/>
      <c r="I59" s="94"/>
      <c r="J59" s="94"/>
    </row>
    <row r="60" spans="1:10" ht="30" x14ac:dyDescent="0.25">
      <c r="A60" s="69">
        <v>22</v>
      </c>
      <c r="B60" s="93" t="s">
        <v>493</v>
      </c>
      <c r="C60" s="88" t="s">
        <v>494</v>
      </c>
      <c r="D60" s="80" t="s">
        <v>521</v>
      </c>
      <c r="E60" s="94"/>
      <c r="F60" s="94"/>
      <c r="H60" s="80" t="s">
        <v>528</v>
      </c>
      <c r="I60" s="94"/>
      <c r="J60" s="94"/>
    </row>
    <row r="61" spans="1:10" ht="60" x14ac:dyDescent="0.25">
      <c r="A61" s="69">
        <v>23</v>
      </c>
      <c r="B61" s="93" t="s">
        <v>495</v>
      </c>
      <c r="C61" s="78" t="s">
        <v>496</v>
      </c>
      <c r="D61" s="94" t="s">
        <v>444</v>
      </c>
      <c r="E61" s="94"/>
      <c r="F61" s="94"/>
      <c r="G61" s="94"/>
      <c r="H61" s="94"/>
      <c r="I61" s="94"/>
      <c r="J61" s="94"/>
    </row>
    <row r="62" spans="1:10" ht="210" x14ac:dyDescent="0.25">
      <c r="A62" s="69">
        <v>24</v>
      </c>
      <c r="B62" s="93" t="s">
        <v>497</v>
      </c>
      <c r="C62" s="78" t="s">
        <v>498</v>
      </c>
      <c r="D62" s="80" t="s">
        <v>521</v>
      </c>
      <c r="E62" s="94"/>
      <c r="G62" s="94"/>
      <c r="H62" s="80" t="s">
        <v>528</v>
      </c>
      <c r="I62" s="94"/>
      <c r="J62" s="94"/>
    </row>
    <row r="63" spans="1:10" ht="150" x14ac:dyDescent="0.25">
      <c r="A63" s="69">
        <v>25</v>
      </c>
      <c r="B63" s="93" t="s">
        <v>500</v>
      </c>
      <c r="C63" s="78" t="s">
        <v>501</v>
      </c>
      <c r="D63" s="94" t="s">
        <v>444</v>
      </c>
      <c r="E63" s="94"/>
      <c r="F63" s="94"/>
      <c r="G63" s="94"/>
      <c r="H63" s="94"/>
      <c r="I63" s="94"/>
      <c r="J63" s="94"/>
    </row>
    <row r="64" spans="1:10" ht="90" x14ac:dyDescent="0.25">
      <c r="A64" s="69">
        <v>26</v>
      </c>
      <c r="B64" s="93" t="s">
        <v>502</v>
      </c>
      <c r="C64" s="78" t="s">
        <v>503</v>
      </c>
      <c r="D64" s="94" t="s">
        <v>444</v>
      </c>
      <c r="E64" s="94"/>
      <c r="F64" s="94"/>
      <c r="G64" s="94"/>
      <c r="H64" s="94"/>
      <c r="I64" s="94"/>
      <c r="J64" s="94"/>
    </row>
    <row r="65" spans="1:20" ht="45" x14ac:dyDescent="0.25">
      <c r="A65" s="69">
        <v>27</v>
      </c>
      <c r="B65" s="93" t="s">
        <v>504</v>
      </c>
      <c r="C65" s="78" t="s">
        <v>505</v>
      </c>
      <c r="D65" s="94" t="s">
        <v>444</v>
      </c>
      <c r="E65" s="94"/>
      <c r="F65" s="94"/>
      <c r="G65" s="94"/>
      <c r="H65" s="94"/>
      <c r="I65" s="94"/>
      <c r="J65" s="94"/>
    </row>
    <row r="66" spans="1:20" ht="90" x14ac:dyDescent="0.25">
      <c r="A66" s="69">
        <v>28</v>
      </c>
      <c r="B66" s="93" t="s">
        <v>506</v>
      </c>
      <c r="C66" s="78" t="s">
        <v>507</v>
      </c>
      <c r="D66" s="94" t="s">
        <v>444</v>
      </c>
      <c r="E66" s="94"/>
      <c r="F66" s="94"/>
      <c r="G66" s="94"/>
      <c r="H66" s="94"/>
      <c r="I66" s="94"/>
      <c r="J66" s="94"/>
    </row>
    <row r="67" spans="1:20" ht="30" x14ac:dyDescent="0.25">
      <c r="A67" s="69">
        <v>29</v>
      </c>
      <c r="B67" s="93" t="s">
        <v>508</v>
      </c>
      <c r="C67" s="78" t="s">
        <v>509</v>
      </c>
      <c r="D67" s="94" t="s">
        <v>444</v>
      </c>
      <c r="E67" s="94"/>
      <c r="F67" s="94"/>
      <c r="G67" s="94"/>
      <c r="H67" s="94"/>
      <c r="I67" s="94"/>
      <c r="J67" s="94"/>
    </row>
    <row r="68" spans="1:20" ht="120" x14ac:dyDescent="0.25">
      <c r="A68" s="69">
        <v>30</v>
      </c>
      <c r="B68" s="95" t="s">
        <v>510</v>
      </c>
      <c r="C68" s="88" t="s">
        <v>511</v>
      </c>
      <c r="D68" s="94" t="s">
        <v>444</v>
      </c>
      <c r="E68" s="94"/>
      <c r="F68" s="94"/>
      <c r="G68" s="94"/>
      <c r="H68" s="94"/>
      <c r="I68" s="94"/>
      <c r="J68" s="94"/>
    </row>
    <row r="69" spans="1:20" ht="75" x14ac:dyDescent="0.25">
      <c r="A69" s="69">
        <v>31</v>
      </c>
      <c r="B69" s="93" t="s">
        <v>512</v>
      </c>
      <c r="C69" s="78" t="s">
        <v>513</v>
      </c>
      <c r="D69" s="94" t="s">
        <v>444</v>
      </c>
      <c r="E69" s="94"/>
      <c r="F69" s="94"/>
      <c r="G69" s="94"/>
      <c r="H69" s="94"/>
      <c r="I69" s="94"/>
      <c r="J69" s="94"/>
    </row>
    <row r="70" spans="1:20" ht="30" x14ac:dyDescent="0.25">
      <c r="A70" s="69">
        <v>32</v>
      </c>
      <c r="B70" s="93" t="s">
        <v>514</v>
      </c>
      <c r="C70" s="78" t="s">
        <v>515</v>
      </c>
      <c r="D70" s="94" t="s">
        <v>444</v>
      </c>
      <c r="E70" s="94"/>
      <c r="F70" s="94"/>
      <c r="G70" s="94"/>
      <c r="H70" s="94"/>
      <c r="I70" s="94"/>
      <c r="J70" s="94"/>
    </row>
    <row r="71" spans="1:20" ht="15.75" thickBot="1" x14ac:dyDescent="0.3"/>
    <row r="72" spans="1:20" ht="15.75" thickBot="1" x14ac:dyDescent="0.3">
      <c r="E72" s="174" t="s">
        <v>432</v>
      </c>
      <c r="F72" s="175"/>
      <c r="G72" s="175"/>
      <c r="H72" s="175"/>
      <c r="I72" s="175"/>
      <c r="J72" s="176"/>
    </row>
    <row r="73" spans="1:20" ht="15.75" thickBot="1" x14ac:dyDescent="0.3">
      <c r="B73" s="138" t="s">
        <v>433</v>
      </c>
      <c r="C73" s="138" t="s">
        <v>434</v>
      </c>
      <c r="D73" s="138" t="s">
        <v>435</v>
      </c>
      <c r="E73" s="138" t="s">
        <v>444</v>
      </c>
      <c r="F73" s="138">
        <v>1</v>
      </c>
      <c r="G73" s="138">
        <v>2</v>
      </c>
      <c r="H73" s="138">
        <v>3</v>
      </c>
      <c r="I73" s="138">
        <v>4</v>
      </c>
      <c r="J73" s="138">
        <v>5</v>
      </c>
      <c r="L73" s="70" t="s">
        <v>522</v>
      </c>
      <c r="M73" s="137" t="s">
        <v>436</v>
      </c>
      <c r="N73" s="137" t="s">
        <v>437</v>
      </c>
      <c r="O73" s="137" t="s">
        <v>438</v>
      </c>
      <c r="P73" s="137" t="s">
        <v>437</v>
      </c>
      <c r="Q73" s="137" t="s">
        <v>439</v>
      </c>
      <c r="R73" s="137" t="s">
        <v>437</v>
      </c>
      <c r="S73" s="137" t="s">
        <v>440</v>
      </c>
      <c r="T73" s="137" t="s">
        <v>437</v>
      </c>
    </row>
    <row r="74" spans="1:20" ht="60" x14ac:dyDescent="0.25">
      <c r="A74" s="69">
        <v>1</v>
      </c>
      <c r="B74" s="71" t="s">
        <v>441</v>
      </c>
      <c r="C74" s="72" t="s">
        <v>442</v>
      </c>
      <c r="D74" s="34" t="s">
        <v>447</v>
      </c>
      <c r="E74" s="34"/>
      <c r="F74" s="34"/>
      <c r="G74" s="34"/>
      <c r="H74" s="34"/>
      <c r="I74" s="94" t="s">
        <v>528</v>
      </c>
      <c r="J74" s="34"/>
      <c r="L74" s="73" t="s">
        <v>444</v>
      </c>
      <c r="M74" s="74">
        <v>2</v>
      </c>
      <c r="N74" s="75">
        <f>+M74/$M$10</f>
        <v>0.2</v>
      </c>
      <c r="O74" s="74">
        <v>1</v>
      </c>
      <c r="P74" s="75">
        <f>+O74/$O$10</f>
        <v>0.5</v>
      </c>
      <c r="Q74" s="74">
        <v>16</v>
      </c>
      <c r="R74" s="75">
        <f>+Q74/$Q$10</f>
        <v>0.8</v>
      </c>
      <c r="S74" s="74">
        <f t="shared" ref="S74:S79" si="21">+M74+O74+Q74</f>
        <v>19</v>
      </c>
      <c r="T74" s="76">
        <f>+S74/$S$10</f>
        <v>0.59375</v>
      </c>
    </row>
    <row r="75" spans="1:20" ht="30" x14ac:dyDescent="0.25">
      <c r="A75" s="69">
        <v>2</v>
      </c>
      <c r="B75" s="77" t="s">
        <v>445</v>
      </c>
      <c r="C75" s="78" t="s">
        <v>446</v>
      </c>
      <c r="D75" s="34" t="s">
        <v>447</v>
      </c>
      <c r="E75" s="94"/>
      <c r="F75" s="94"/>
      <c r="G75" s="94"/>
      <c r="H75" s="94"/>
      <c r="J75" s="94" t="s">
        <v>528</v>
      </c>
      <c r="L75" s="81">
        <v>1</v>
      </c>
      <c r="M75" s="82">
        <v>1</v>
      </c>
      <c r="N75" s="83">
        <f>+M75/$M$10</f>
        <v>0.1</v>
      </c>
      <c r="O75" s="82">
        <v>0</v>
      </c>
      <c r="P75" s="83">
        <f>+O75/$O$10</f>
        <v>0</v>
      </c>
      <c r="Q75" s="82">
        <v>0</v>
      </c>
      <c r="R75" s="83">
        <f>+Q75/$Q$10</f>
        <v>0</v>
      </c>
      <c r="S75" s="82">
        <f t="shared" si="21"/>
        <v>1</v>
      </c>
      <c r="T75" s="84">
        <f>+S75/$S$10</f>
        <v>3.125E-2</v>
      </c>
    </row>
    <row r="76" spans="1:20" ht="45" x14ac:dyDescent="0.25">
      <c r="A76" s="69">
        <v>3</v>
      </c>
      <c r="B76" s="77" t="s">
        <v>448</v>
      </c>
      <c r="C76" s="78" t="s">
        <v>449</v>
      </c>
      <c r="D76" s="80" t="s">
        <v>578</v>
      </c>
      <c r="E76" s="94"/>
      <c r="F76" s="94"/>
      <c r="G76" s="94"/>
      <c r="H76" s="94" t="s">
        <v>528</v>
      </c>
      <c r="I76" s="94"/>
      <c r="J76" s="94"/>
      <c r="L76" s="81">
        <v>2</v>
      </c>
      <c r="M76" s="82">
        <v>0</v>
      </c>
      <c r="N76" s="83">
        <f t="shared" ref="N76:N79" si="22">+M76/$M$10</f>
        <v>0</v>
      </c>
      <c r="O76" s="82">
        <v>0</v>
      </c>
      <c r="P76" s="83">
        <f t="shared" ref="P76:P79" si="23">+O76/$O$10</f>
        <v>0</v>
      </c>
      <c r="Q76" s="82">
        <v>0</v>
      </c>
      <c r="R76" s="83">
        <f t="shared" ref="R76:R79" si="24">+Q76/$Q$10</f>
        <v>0</v>
      </c>
      <c r="S76" s="82">
        <f t="shared" si="21"/>
        <v>0</v>
      </c>
      <c r="T76" s="84">
        <f t="shared" ref="T76:T79" si="25">+S76/$S$10</f>
        <v>0</v>
      </c>
    </row>
    <row r="77" spans="1:20" ht="150" x14ac:dyDescent="0.25">
      <c r="A77" s="69">
        <v>4</v>
      </c>
      <c r="B77" s="77" t="s">
        <v>451</v>
      </c>
      <c r="C77" s="85" t="s">
        <v>452</v>
      </c>
      <c r="D77" s="94" t="s">
        <v>579</v>
      </c>
      <c r="E77" s="94"/>
      <c r="F77" s="94"/>
      <c r="G77" s="80"/>
      <c r="H77" s="94"/>
      <c r="I77" s="94" t="s">
        <v>528</v>
      </c>
      <c r="J77" s="94"/>
      <c r="L77" s="81">
        <v>3</v>
      </c>
      <c r="M77" s="86">
        <v>1</v>
      </c>
      <c r="N77" s="83">
        <f t="shared" si="22"/>
        <v>0.1</v>
      </c>
      <c r="O77" s="86">
        <v>0</v>
      </c>
      <c r="P77" s="83">
        <f t="shared" si="23"/>
        <v>0</v>
      </c>
      <c r="Q77" s="86">
        <v>1</v>
      </c>
      <c r="R77" s="83">
        <f t="shared" si="24"/>
        <v>0.05</v>
      </c>
      <c r="S77" s="82">
        <f t="shared" si="21"/>
        <v>2</v>
      </c>
      <c r="T77" s="84">
        <f t="shared" si="25"/>
        <v>6.25E-2</v>
      </c>
    </row>
    <row r="78" spans="1:20" ht="30" x14ac:dyDescent="0.25">
      <c r="A78" s="69">
        <v>5</v>
      </c>
      <c r="B78" s="77" t="s">
        <v>454</v>
      </c>
      <c r="C78" s="85" t="s">
        <v>455</v>
      </c>
      <c r="D78" s="94" t="s">
        <v>579</v>
      </c>
      <c r="E78" s="87"/>
      <c r="F78" s="87"/>
      <c r="G78" s="87"/>
      <c r="H78" s="87"/>
      <c r="I78" s="94" t="s">
        <v>528</v>
      </c>
      <c r="J78" s="87"/>
      <c r="L78" s="81">
        <v>4</v>
      </c>
      <c r="M78" s="86">
        <v>5</v>
      </c>
      <c r="N78" s="83">
        <f t="shared" si="22"/>
        <v>0.5</v>
      </c>
      <c r="O78" s="86">
        <v>0</v>
      </c>
      <c r="P78" s="83">
        <f t="shared" si="23"/>
        <v>0</v>
      </c>
      <c r="Q78" s="86">
        <v>3</v>
      </c>
      <c r="R78" s="83">
        <f t="shared" si="24"/>
        <v>0.15</v>
      </c>
      <c r="S78" s="82">
        <f t="shared" si="21"/>
        <v>8</v>
      </c>
      <c r="T78" s="84">
        <f t="shared" si="25"/>
        <v>0.25</v>
      </c>
    </row>
    <row r="79" spans="1:20" ht="30" x14ac:dyDescent="0.25">
      <c r="A79" s="69">
        <v>6</v>
      </c>
      <c r="B79" s="77" t="s">
        <v>457</v>
      </c>
      <c r="C79" s="88" t="s">
        <v>458</v>
      </c>
      <c r="D79" s="94" t="s">
        <v>580</v>
      </c>
      <c r="E79" s="94"/>
      <c r="F79" s="94" t="s">
        <v>528</v>
      </c>
      <c r="G79" s="94"/>
      <c r="H79" s="94"/>
      <c r="I79" s="94"/>
      <c r="J79" s="94"/>
      <c r="L79" s="81">
        <v>5</v>
      </c>
      <c r="M79" s="86">
        <v>1</v>
      </c>
      <c r="N79" s="83">
        <f t="shared" si="22"/>
        <v>0.1</v>
      </c>
      <c r="O79" s="86">
        <v>1</v>
      </c>
      <c r="P79" s="83">
        <f t="shared" si="23"/>
        <v>0.5</v>
      </c>
      <c r="Q79" s="86">
        <v>0</v>
      </c>
      <c r="R79" s="83">
        <f t="shared" si="24"/>
        <v>0</v>
      </c>
      <c r="S79" s="82">
        <f t="shared" si="21"/>
        <v>2</v>
      </c>
      <c r="T79" s="84">
        <f t="shared" si="25"/>
        <v>6.25E-2</v>
      </c>
    </row>
    <row r="80" spans="1:20" ht="30.75" thickBot="1" x14ac:dyDescent="0.3">
      <c r="A80" s="69">
        <v>7</v>
      </c>
      <c r="B80" s="77" t="s">
        <v>459</v>
      </c>
      <c r="C80" s="88" t="s">
        <v>460</v>
      </c>
      <c r="D80" s="94" t="s">
        <v>579</v>
      </c>
      <c r="E80" s="94"/>
      <c r="F80" s="94"/>
      <c r="G80" s="94"/>
      <c r="H80" s="87"/>
      <c r="I80" s="94" t="s">
        <v>528</v>
      </c>
      <c r="J80" s="94"/>
      <c r="L80" s="89" t="s">
        <v>440</v>
      </c>
      <c r="M80" s="90">
        <f>SUM(M74:M79)</f>
        <v>10</v>
      </c>
      <c r="N80" s="91">
        <f t="shared" ref="N80:T80" si="26">SUM(N74:N79)</f>
        <v>1</v>
      </c>
      <c r="O80" s="90">
        <f t="shared" si="26"/>
        <v>2</v>
      </c>
      <c r="P80" s="91">
        <f t="shared" si="26"/>
        <v>1</v>
      </c>
      <c r="Q80" s="90">
        <f t="shared" si="26"/>
        <v>20</v>
      </c>
      <c r="R80" s="91">
        <f t="shared" si="26"/>
        <v>1</v>
      </c>
      <c r="S80" s="90">
        <f t="shared" si="26"/>
        <v>32</v>
      </c>
      <c r="T80" s="92">
        <f t="shared" si="26"/>
        <v>1</v>
      </c>
    </row>
    <row r="81" spans="1:19" ht="30" x14ac:dyDescent="0.25">
      <c r="A81" s="69">
        <v>8</v>
      </c>
      <c r="B81" s="77" t="s">
        <v>461</v>
      </c>
      <c r="C81" s="88" t="s">
        <v>462</v>
      </c>
      <c r="D81" s="94" t="s">
        <v>576</v>
      </c>
      <c r="E81" s="94"/>
      <c r="F81" s="94"/>
      <c r="G81" s="94"/>
      <c r="H81" s="94"/>
      <c r="I81" s="94" t="s">
        <v>528</v>
      </c>
      <c r="J81" s="94"/>
    </row>
    <row r="82" spans="1:19" ht="60" x14ac:dyDescent="0.25">
      <c r="A82" s="69">
        <v>9</v>
      </c>
      <c r="B82" s="93" t="s">
        <v>463</v>
      </c>
      <c r="C82" s="88" t="s">
        <v>464</v>
      </c>
      <c r="D82" s="94" t="s">
        <v>444</v>
      </c>
      <c r="E82" s="94"/>
      <c r="F82" s="94"/>
      <c r="G82" s="94"/>
      <c r="H82" s="94"/>
      <c r="I82" s="94"/>
      <c r="J82" s="94"/>
      <c r="S82" s="101">
        <f>TRANSPOSE(SUMPRODUCT(L75:L79,S75:S79))/((S80-S74)*L79)</f>
        <v>0.75384615384615383</v>
      </c>
    </row>
    <row r="83" spans="1:19" ht="90" x14ac:dyDescent="0.25">
      <c r="A83" s="69">
        <v>10</v>
      </c>
      <c r="B83" s="93" t="s">
        <v>465</v>
      </c>
      <c r="C83" s="88" t="s">
        <v>466</v>
      </c>
      <c r="D83" s="94" t="s">
        <v>444</v>
      </c>
      <c r="E83" s="94"/>
      <c r="F83" s="94"/>
      <c r="G83" s="94"/>
      <c r="H83" s="94"/>
      <c r="I83" s="94"/>
      <c r="J83" s="94"/>
    </row>
    <row r="84" spans="1:19" ht="180" x14ac:dyDescent="0.25">
      <c r="A84" s="69">
        <v>11</v>
      </c>
      <c r="B84" s="93" t="s">
        <v>467</v>
      </c>
      <c r="C84" s="88" t="s">
        <v>468</v>
      </c>
      <c r="D84" s="94" t="s">
        <v>444</v>
      </c>
      <c r="E84" s="94"/>
      <c r="F84" s="94"/>
      <c r="G84" s="94"/>
      <c r="H84" s="94"/>
      <c r="I84" s="94"/>
      <c r="J84" s="94"/>
    </row>
    <row r="85" spans="1:19" ht="120" x14ac:dyDescent="0.25">
      <c r="A85" s="69">
        <v>12</v>
      </c>
      <c r="B85" s="93" t="s">
        <v>469</v>
      </c>
      <c r="C85" s="88" t="s">
        <v>470</v>
      </c>
      <c r="D85" s="94" t="s">
        <v>581</v>
      </c>
      <c r="E85" s="94"/>
      <c r="F85" s="94"/>
      <c r="G85" s="94"/>
      <c r="H85" s="94"/>
      <c r="I85" s="94"/>
      <c r="J85" s="80" t="s">
        <v>528</v>
      </c>
    </row>
    <row r="86" spans="1:19" ht="60" x14ac:dyDescent="0.25">
      <c r="A86" s="69">
        <v>13</v>
      </c>
      <c r="B86" s="93" t="s">
        <v>472</v>
      </c>
      <c r="C86" s="78" t="s">
        <v>473</v>
      </c>
      <c r="D86" s="96" t="s">
        <v>582</v>
      </c>
      <c r="E86" s="94"/>
      <c r="F86" s="94"/>
      <c r="G86" s="94"/>
      <c r="H86" s="94"/>
      <c r="I86" s="80" t="s">
        <v>528</v>
      </c>
      <c r="J86" s="94"/>
    </row>
    <row r="87" spans="1:19" ht="75" x14ac:dyDescent="0.25">
      <c r="A87" s="69">
        <v>14</v>
      </c>
      <c r="B87" s="93" t="s">
        <v>474</v>
      </c>
      <c r="C87" s="88" t="s">
        <v>475</v>
      </c>
      <c r="D87" s="94" t="s">
        <v>582</v>
      </c>
      <c r="E87" s="94"/>
      <c r="F87" s="94"/>
      <c r="G87" s="94"/>
      <c r="H87" s="94"/>
      <c r="I87" s="94" t="s">
        <v>528</v>
      </c>
      <c r="J87" s="94"/>
    </row>
    <row r="88" spans="1:19" ht="60" x14ac:dyDescent="0.25">
      <c r="A88" s="69">
        <v>15</v>
      </c>
      <c r="B88" s="93" t="s">
        <v>476</v>
      </c>
      <c r="C88" s="78" t="s">
        <v>477</v>
      </c>
      <c r="D88" s="94" t="s">
        <v>447</v>
      </c>
      <c r="E88" s="94"/>
      <c r="F88" s="94"/>
      <c r="G88" s="94"/>
      <c r="H88" s="94"/>
      <c r="I88" s="94" t="s">
        <v>528</v>
      </c>
      <c r="J88" s="94"/>
    </row>
    <row r="89" spans="1:19" ht="105" x14ac:dyDescent="0.25">
      <c r="A89" s="69">
        <v>16</v>
      </c>
      <c r="B89" s="93" t="s">
        <v>479</v>
      </c>
      <c r="C89" s="78" t="s">
        <v>480</v>
      </c>
      <c r="D89" s="94" t="s">
        <v>447</v>
      </c>
      <c r="E89" s="94"/>
      <c r="G89" s="80"/>
      <c r="H89" s="94" t="s">
        <v>528</v>
      </c>
      <c r="I89" s="94"/>
      <c r="J89" s="94"/>
    </row>
    <row r="90" spans="1:19" ht="135" x14ac:dyDescent="0.25">
      <c r="A90" s="69">
        <v>17</v>
      </c>
      <c r="B90" s="93" t="s">
        <v>481</v>
      </c>
      <c r="C90" s="88" t="s">
        <v>482</v>
      </c>
      <c r="D90" s="94" t="s">
        <v>444</v>
      </c>
      <c r="E90" s="94"/>
      <c r="F90" s="94"/>
      <c r="G90" s="94"/>
      <c r="H90" s="94"/>
      <c r="I90" s="94"/>
      <c r="J90" s="94"/>
    </row>
    <row r="91" spans="1:19" ht="60" x14ac:dyDescent="0.25">
      <c r="A91" s="69">
        <v>18</v>
      </c>
      <c r="B91" s="93" t="s">
        <v>484</v>
      </c>
      <c r="C91" s="78" t="s">
        <v>485</v>
      </c>
      <c r="D91" s="94" t="s">
        <v>444</v>
      </c>
      <c r="E91" s="94"/>
      <c r="F91" s="94"/>
      <c r="G91" s="94"/>
      <c r="H91" s="94"/>
      <c r="I91" s="94"/>
      <c r="J91" s="94"/>
    </row>
    <row r="92" spans="1:19" ht="60" x14ac:dyDescent="0.25">
      <c r="A92" s="69">
        <v>19</v>
      </c>
      <c r="B92" s="93" t="s">
        <v>486</v>
      </c>
      <c r="C92" s="78" t="s">
        <v>487</v>
      </c>
      <c r="D92" s="94" t="s">
        <v>444</v>
      </c>
      <c r="E92" s="94"/>
      <c r="F92" s="94"/>
      <c r="G92" s="94"/>
      <c r="H92" s="94"/>
      <c r="I92" s="94"/>
      <c r="J92" s="94"/>
    </row>
    <row r="93" spans="1:19" ht="60" x14ac:dyDescent="0.25">
      <c r="A93" s="69">
        <v>20</v>
      </c>
      <c r="B93" s="93" t="s">
        <v>489</v>
      </c>
      <c r="C93" s="78" t="s">
        <v>490</v>
      </c>
      <c r="D93" s="94" t="s">
        <v>444</v>
      </c>
      <c r="E93" s="94"/>
      <c r="F93" s="94"/>
      <c r="G93" s="94"/>
      <c r="H93" s="94"/>
      <c r="I93" s="94"/>
      <c r="J93" s="94"/>
    </row>
    <row r="94" spans="1:19" ht="30" x14ac:dyDescent="0.25">
      <c r="A94" s="69">
        <v>21</v>
      </c>
      <c r="B94" s="93" t="s">
        <v>491</v>
      </c>
      <c r="C94" s="78" t="s">
        <v>492</v>
      </c>
      <c r="D94" s="94" t="s">
        <v>444</v>
      </c>
      <c r="E94" s="94"/>
      <c r="F94" s="94"/>
      <c r="G94" s="94"/>
      <c r="H94" s="94"/>
      <c r="I94" s="94"/>
      <c r="J94" s="94"/>
    </row>
    <row r="95" spans="1:19" ht="30" x14ac:dyDescent="0.25">
      <c r="A95" s="69">
        <v>22</v>
      </c>
      <c r="B95" s="93" t="s">
        <v>493</v>
      </c>
      <c r="C95" s="88" t="s">
        <v>494</v>
      </c>
      <c r="D95" s="94" t="s">
        <v>444</v>
      </c>
      <c r="E95" s="94"/>
      <c r="F95" s="94"/>
      <c r="H95" s="80"/>
      <c r="I95" s="94"/>
      <c r="J95" s="94"/>
    </row>
    <row r="96" spans="1:19" ht="60" x14ac:dyDescent="0.25">
      <c r="A96" s="69">
        <v>23</v>
      </c>
      <c r="B96" s="93" t="s">
        <v>495</v>
      </c>
      <c r="C96" s="78" t="s">
        <v>496</v>
      </c>
      <c r="D96" s="94" t="s">
        <v>444</v>
      </c>
      <c r="E96" s="94"/>
      <c r="F96" s="94"/>
      <c r="G96" s="94"/>
      <c r="H96" s="94"/>
      <c r="I96" s="94"/>
      <c r="J96" s="94"/>
    </row>
    <row r="97" spans="1:20" ht="210" x14ac:dyDescent="0.25">
      <c r="A97" s="69">
        <v>24</v>
      </c>
      <c r="B97" s="93" t="s">
        <v>497</v>
      </c>
      <c r="C97" s="78" t="s">
        <v>498</v>
      </c>
      <c r="D97" s="94" t="s">
        <v>447</v>
      </c>
      <c r="E97" s="94"/>
      <c r="G97" s="94"/>
      <c r="H97" s="80"/>
      <c r="I97" s="94"/>
      <c r="J97" s="94"/>
    </row>
    <row r="98" spans="1:20" ht="150" x14ac:dyDescent="0.25">
      <c r="A98" s="69">
        <v>25</v>
      </c>
      <c r="B98" s="93" t="s">
        <v>500</v>
      </c>
      <c r="C98" s="78" t="s">
        <v>501</v>
      </c>
      <c r="D98" s="94" t="s">
        <v>444</v>
      </c>
      <c r="E98" s="94"/>
      <c r="F98" s="94"/>
      <c r="G98" s="94"/>
      <c r="H98" s="94"/>
      <c r="I98" s="94"/>
      <c r="J98" s="94"/>
    </row>
    <row r="99" spans="1:20" ht="90" x14ac:dyDescent="0.25">
      <c r="A99" s="69">
        <v>26</v>
      </c>
      <c r="B99" s="93" t="s">
        <v>502</v>
      </c>
      <c r="C99" s="78" t="s">
        <v>503</v>
      </c>
      <c r="D99" s="94" t="s">
        <v>444</v>
      </c>
      <c r="E99" s="94"/>
      <c r="F99" s="94"/>
      <c r="G99" s="94"/>
      <c r="H99" s="94"/>
      <c r="I99" s="94"/>
      <c r="J99" s="94"/>
    </row>
    <row r="100" spans="1:20" ht="45" x14ac:dyDescent="0.25">
      <c r="A100" s="69">
        <v>27</v>
      </c>
      <c r="B100" s="93" t="s">
        <v>504</v>
      </c>
      <c r="C100" s="78" t="s">
        <v>505</v>
      </c>
      <c r="D100" s="94" t="s">
        <v>444</v>
      </c>
      <c r="E100" s="94"/>
      <c r="F100" s="94"/>
      <c r="G100" s="94"/>
      <c r="H100" s="94"/>
      <c r="I100" s="94"/>
      <c r="J100" s="94"/>
    </row>
    <row r="101" spans="1:20" ht="90" x14ac:dyDescent="0.25">
      <c r="A101" s="69">
        <v>28</v>
      </c>
      <c r="B101" s="93" t="s">
        <v>506</v>
      </c>
      <c r="C101" s="78" t="s">
        <v>507</v>
      </c>
      <c r="D101" s="94" t="s">
        <v>444</v>
      </c>
      <c r="E101" s="94"/>
      <c r="F101" s="94"/>
      <c r="G101" s="94"/>
      <c r="H101" s="94"/>
      <c r="I101" s="94"/>
      <c r="J101" s="94"/>
    </row>
    <row r="102" spans="1:20" ht="30" x14ac:dyDescent="0.25">
      <c r="A102" s="69">
        <v>29</v>
      </c>
      <c r="B102" s="93" t="s">
        <v>508</v>
      </c>
      <c r="C102" s="78" t="s">
        <v>509</v>
      </c>
      <c r="D102" s="94" t="s">
        <v>444</v>
      </c>
      <c r="E102" s="94"/>
      <c r="F102" s="94"/>
      <c r="G102" s="94"/>
      <c r="H102" s="94"/>
      <c r="I102" s="94"/>
      <c r="J102" s="94"/>
    </row>
    <row r="103" spans="1:20" ht="120" x14ac:dyDescent="0.25">
      <c r="A103" s="69">
        <v>30</v>
      </c>
      <c r="B103" s="95" t="s">
        <v>510</v>
      </c>
      <c r="C103" s="88" t="s">
        <v>511</v>
      </c>
      <c r="D103" s="94" t="s">
        <v>444</v>
      </c>
      <c r="E103" s="94"/>
      <c r="F103" s="94"/>
      <c r="G103" s="94"/>
      <c r="H103" s="94"/>
      <c r="I103" s="94"/>
      <c r="J103" s="94"/>
    </row>
    <row r="104" spans="1:20" ht="75" x14ac:dyDescent="0.25">
      <c r="A104" s="69">
        <v>31</v>
      </c>
      <c r="B104" s="93" t="s">
        <v>512</v>
      </c>
      <c r="C104" s="78" t="s">
        <v>513</v>
      </c>
      <c r="D104" s="94" t="s">
        <v>444</v>
      </c>
      <c r="E104" s="94"/>
      <c r="F104" s="94"/>
      <c r="G104" s="94"/>
      <c r="H104" s="94"/>
      <c r="I104" s="94"/>
      <c r="J104" s="94"/>
    </row>
    <row r="105" spans="1:20" ht="30" x14ac:dyDescent="0.25">
      <c r="A105" s="69">
        <v>32</v>
      </c>
      <c r="B105" s="93" t="s">
        <v>514</v>
      </c>
      <c r="C105" s="78" t="s">
        <v>515</v>
      </c>
      <c r="D105" s="94" t="s">
        <v>444</v>
      </c>
      <c r="E105" s="94"/>
      <c r="F105" s="94"/>
      <c r="G105" s="94"/>
      <c r="H105" s="94"/>
      <c r="I105" s="94"/>
      <c r="J105" s="94"/>
    </row>
    <row r="106" spans="1:20" ht="15.75" thickBot="1" x14ac:dyDescent="0.3"/>
    <row r="107" spans="1:20" ht="15.75" thickBot="1" x14ac:dyDescent="0.3">
      <c r="E107" s="174" t="s">
        <v>432</v>
      </c>
      <c r="F107" s="175"/>
      <c r="G107" s="175"/>
      <c r="H107" s="175"/>
      <c r="I107" s="175"/>
      <c r="J107" s="176"/>
    </row>
    <row r="108" spans="1:20" ht="15.75" thickBot="1" x14ac:dyDescent="0.3">
      <c r="B108" s="64" t="s">
        <v>433</v>
      </c>
      <c r="C108" s="64" t="s">
        <v>434</v>
      </c>
      <c r="D108" s="64" t="s">
        <v>435</v>
      </c>
      <c r="E108" s="64" t="s">
        <v>444</v>
      </c>
      <c r="F108" s="64">
        <v>1</v>
      </c>
      <c r="G108" s="64">
        <v>2</v>
      </c>
      <c r="H108" s="64">
        <v>3</v>
      </c>
      <c r="I108" s="64">
        <v>4</v>
      </c>
      <c r="J108" s="64">
        <v>5</v>
      </c>
      <c r="L108" s="70" t="s">
        <v>523</v>
      </c>
      <c r="M108" s="137" t="s">
        <v>436</v>
      </c>
      <c r="N108" s="137" t="s">
        <v>437</v>
      </c>
      <c r="O108" s="137" t="s">
        <v>438</v>
      </c>
      <c r="P108" s="137" t="s">
        <v>437</v>
      </c>
      <c r="Q108" s="137" t="s">
        <v>439</v>
      </c>
      <c r="R108" s="137" t="s">
        <v>437</v>
      </c>
      <c r="S108" s="137" t="s">
        <v>440</v>
      </c>
      <c r="T108" s="137" t="s">
        <v>437</v>
      </c>
    </row>
    <row r="109" spans="1:20" ht="60" x14ac:dyDescent="0.25">
      <c r="A109" s="69">
        <v>1</v>
      </c>
      <c r="B109" s="71" t="s">
        <v>441</v>
      </c>
      <c r="C109" s="72" t="s">
        <v>442</v>
      </c>
      <c r="D109" s="34" t="s">
        <v>447</v>
      </c>
      <c r="E109" s="34"/>
      <c r="F109" s="34"/>
      <c r="G109" s="34"/>
      <c r="H109" s="34"/>
      <c r="I109" s="34"/>
      <c r="J109" s="34" t="s">
        <v>528</v>
      </c>
      <c r="L109" s="73" t="s">
        <v>444</v>
      </c>
      <c r="M109" s="74">
        <v>3</v>
      </c>
      <c r="N109" s="75">
        <f>+M109/'Revelación '!$M$220</f>
        <v>0.3</v>
      </c>
      <c r="O109" s="74">
        <v>1</v>
      </c>
      <c r="P109" s="75">
        <f>+O109/'Revelación '!$O$220</f>
        <v>0.5</v>
      </c>
      <c r="Q109" s="74">
        <v>17</v>
      </c>
      <c r="R109" s="75">
        <f>+Q109/'Revelación '!$Q$220</f>
        <v>0.85</v>
      </c>
      <c r="S109" s="74">
        <f t="shared" ref="S109:S114" si="27">+M109+O109+Q109</f>
        <v>21</v>
      </c>
      <c r="T109" s="76">
        <f>+S109/'Revelación '!$S$220</f>
        <v>0.65625</v>
      </c>
    </row>
    <row r="110" spans="1:20" ht="30" x14ac:dyDescent="0.25">
      <c r="A110" s="69">
        <v>2</v>
      </c>
      <c r="B110" s="77" t="s">
        <v>445</v>
      </c>
      <c r="C110" s="78" t="s">
        <v>446</v>
      </c>
      <c r="D110" s="34" t="s">
        <v>447</v>
      </c>
      <c r="E110" s="94"/>
      <c r="F110" s="94"/>
      <c r="G110" s="94"/>
      <c r="H110" s="94"/>
      <c r="I110" s="94"/>
      <c r="J110" s="34" t="s">
        <v>528</v>
      </c>
      <c r="L110" s="81">
        <v>1</v>
      </c>
      <c r="M110" s="82">
        <v>1</v>
      </c>
      <c r="N110" s="83">
        <f>+M110/'Revelación '!$M$220</f>
        <v>0.1</v>
      </c>
      <c r="O110" s="82">
        <v>0</v>
      </c>
      <c r="P110" s="83">
        <f>+O110/'Revelación '!$O$220</f>
        <v>0</v>
      </c>
      <c r="Q110" s="82">
        <v>3</v>
      </c>
      <c r="R110" s="83">
        <f>+Q110/'Revelación '!$Q$220</f>
        <v>0.15</v>
      </c>
      <c r="S110" s="82">
        <f t="shared" si="27"/>
        <v>4</v>
      </c>
      <c r="T110" s="84">
        <f>+S110/'Revelación '!$S$220</f>
        <v>0.125</v>
      </c>
    </row>
    <row r="111" spans="1:20" ht="45" x14ac:dyDescent="0.25">
      <c r="A111" s="69">
        <v>3</v>
      </c>
      <c r="B111" s="77" t="s">
        <v>448</v>
      </c>
      <c r="C111" s="78" t="s">
        <v>449</v>
      </c>
      <c r="D111" s="94" t="s">
        <v>447</v>
      </c>
      <c r="E111" s="94"/>
      <c r="F111" s="94"/>
      <c r="G111" s="94"/>
      <c r="H111" s="94" t="s">
        <v>528</v>
      </c>
      <c r="I111" s="94"/>
      <c r="J111" s="94"/>
      <c r="L111" s="81">
        <v>2</v>
      </c>
      <c r="M111" s="82">
        <v>0</v>
      </c>
      <c r="N111" s="83">
        <f>+M111/'Revelación '!$M$220</f>
        <v>0</v>
      </c>
      <c r="O111" s="82">
        <v>0</v>
      </c>
      <c r="P111" s="83">
        <f>+O111/'Revelación '!$O$220</f>
        <v>0</v>
      </c>
      <c r="Q111" s="82">
        <v>0</v>
      </c>
      <c r="R111" s="83">
        <f>+Q111/'Revelación '!$Q$220</f>
        <v>0</v>
      </c>
      <c r="S111" s="82">
        <f t="shared" si="27"/>
        <v>0</v>
      </c>
      <c r="T111" s="84">
        <f>+S111/'Revelación '!$S$220</f>
        <v>0</v>
      </c>
    </row>
    <row r="112" spans="1:20" ht="150" x14ac:dyDescent="0.25">
      <c r="A112" s="69">
        <v>4</v>
      </c>
      <c r="B112" s="77" t="s">
        <v>451</v>
      </c>
      <c r="C112" s="85" t="s">
        <v>452</v>
      </c>
      <c r="D112" s="80" t="s">
        <v>524</v>
      </c>
      <c r="E112" s="94"/>
      <c r="F112" s="94"/>
      <c r="G112" s="94"/>
      <c r="I112" s="80" t="s">
        <v>528</v>
      </c>
      <c r="J112" s="94"/>
      <c r="L112" s="81">
        <v>3</v>
      </c>
      <c r="M112" s="86">
        <v>1</v>
      </c>
      <c r="N112" s="83">
        <f>+M112/'Revelación '!$M$220</f>
        <v>0.1</v>
      </c>
      <c r="O112" s="86">
        <v>0</v>
      </c>
      <c r="P112" s="83">
        <f>+O112/'Revelación '!$O$220</f>
        <v>0</v>
      </c>
      <c r="Q112" s="86">
        <v>0</v>
      </c>
      <c r="R112" s="83">
        <f>+Q112/'Revelación '!$Q$220</f>
        <v>0</v>
      </c>
      <c r="S112" s="82">
        <f t="shared" si="27"/>
        <v>1</v>
      </c>
      <c r="T112" s="84">
        <f>+S112/'Revelación '!$S$220</f>
        <v>3.125E-2</v>
      </c>
    </row>
    <row r="113" spans="1:20" ht="30" x14ac:dyDescent="0.25">
      <c r="A113" s="69">
        <v>5</v>
      </c>
      <c r="B113" s="77" t="s">
        <v>454</v>
      </c>
      <c r="C113" s="85" t="s">
        <v>455</v>
      </c>
      <c r="D113" s="94" t="s">
        <v>447</v>
      </c>
      <c r="E113" s="94"/>
      <c r="F113" s="94" t="s">
        <v>528</v>
      </c>
      <c r="G113" s="87"/>
      <c r="H113" s="87"/>
      <c r="I113" s="87"/>
      <c r="J113" s="87"/>
      <c r="L113" s="81">
        <v>4</v>
      </c>
      <c r="M113" s="86">
        <v>2</v>
      </c>
      <c r="N113" s="83">
        <f>+M113/'Revelación '!$M$220</f>
        <v>0.2</v>
      </c>
      <c r="O113" s="86">
        <v>1</v>
      </c>
      <c r="P113" s="83">
        <f>+O113/'Revelación '!$O$220</f>
        <v>0.5</v>
      </c>
      <c r="Q113" s="86">
        <v>0</v>
      </c>
      <c r="R113" s="83">
        <f>+Q113/'Revelación '!$Q$220</f>
        <v>0</v>
      </c>
      <c r="S113" s="82">
        <f t="shared" si="27"/>
        <v>3</v>
      </c>
      <c r="T113" s="84">
        <f>+S113/'Revelación '!$S$220</f>
        <v>9.375E-2</v>
      </c>
    </row>
    <row r="114" spans="1:20" ht="30" x14ac:dyDescent="0.25">
      <c r="A114" s="69">
        <v>6</v>
      </c>
      <c r="B114" s="77" t="s">
        <v>457</v>
      </c>
      <c r="C114" s="88" t="s">
        <v>458</v>
      </c>
      <c r="D114" s="94" t="s">
        <v>444</v>
      </c>
      <c r="E114" s="94"/>
      <c r="F114" s="94"/>
      <c r="G114" s="94"/>
      <c r="H114" s="94"/>
      <c r="I114" s="94"/>
      <c r="J114" s="94"/>
      <c r="L114" s="81">
        <v>5</v>
      </c>
      <c r="M114" s="86">
        <v>3</v>
      </c>
      <c r="N114" s="83">
        <f>+M114/'Revelación '!$M$220</f>
        <v>0.3</v>
      </c>
      <c r="O114" s="86">
        <v>0</v>
      </c>
      <c r="P114" s="83">
        <f>+O114/'Revelación '!$O$220</f>
        <v>0</v>
      </c>
      <c r="Q114" s="86">
        <v>0</v>
      </c>
      <c r="R114" s="83">
        <f>+Q114/'Revelación '!$Q$220</f>
        <v>0</v>
      </c>
      <c r="S114" s="82">
        <f t="shared" si="27"/>
        <v>3</v>
      </c>
      <c r="T114" s="84">
        <f>+S114/'Revelación '!$S$220</f>
        <v>9.375E-2</v>
      </c>
    </row>
    <row r="115" spans="1:20" ht="30.75" thickBot="1" x14ac:dyDescent="0.3">
      <c r="A115" s="69">
        <v>7</v>
      </c>
      <c r="B115" s="77" t="s">
        <v>459</v>
      </c>
      <c r="C115" s="88" t="s">
        <v>460</v>
      </c>
      <c r="D115" s="80" t="s">
        <v>524</v>
      </c>
      <c r="E115" s="94"/>
      <c r="F115" s="94"/>
      <c r="G115" s="94"/>
      <c r="H115" s="94"/>
      <c r="I115" s="94"/>
      <c r="J115" s="80" t="s">
        <v>528</v>
      </c>
      <c r="L115" s="89" t="s">
        <v>440</v>
      </c>
      <c r="M115" s="90">
        <f t="shared" ref="M115:T115" si="28">SUM(M109:M114)</f>
        <v>10</v>
      </c>
      <c r="N115" s="91">
        <f t="shared" si="28"/>
        <v>1</v>
      </c>
      <c r="O115" s="90">
        <f t="shared" si="28"/>
        <v>2</v>
      </c>
      <c r="P115" s="91">
        <f t="shared" si="28"/>
        <v>1</v>
      </c>
      <c r="Q115" s="90">
        <f t="shared" si="28"/>
        <v>20</v>
      </c>
      <c r="R115" s="91">
        <f t="shared" si="28"/>
        <v>1</v>
      </c>
      <c r="S115" s="90">
        <f t="shared" si="28"/>
        <v>32</v>
      </c>
      <c r="T115" s="92">
        <f t="shared" si="28"/>
        <v>1</v>
      </c>
    </row>
    <row r="116" spans="1:20" ht="30" x14ac:dyDescent="0.25">
      <c r="A116" s="69">
        <v>8</v>
      </c>
      <c r="B116" s="77" t="s">
        <v>461</v>
      </c>
      <c r="C116" s="88" t="s">
        <v>462</v>
      </c>
      <c r="D116" s="87" t="s">
        <v>576</v>
      </c>
      <c r="E116" s="96"/>
      <c r="F116" s="96"/>
      <c r="G116" s="96"/>
      <c r="H116" s="96"/>
      <c r="I116" s="96" t="s">
        <v>528</v>
      </c>
      <c r="J116" s="96"/>
    </row>
    <row r="117" spans="1:20" ht="60" x14ac:dyDescent="0.25">
      <c r="A117" s="69">
        <v>9</v>
      </c>
      <c r="B117" s="93" t="s">
        <v>463</v>
      </c>
      <c r="C117" s="88" t="s">
        <v>464</v>
      </c>
      <c r="D117" s="94" t="s">
        <v>444</v>
      </c>
      <c r="E117" s="94"/>
      <c r="F117" s="94"/>
      <c r="G117" s="94"/>
      <c r="H117" s="94"/>
      <c r="I117" s="94"/>
      <c r="J117" s="94"/>
      <c r="S117" s="101">
        <f>TRANSPOSE(SUMPRODUCT(L110:L114,S110:S114))/((S115-S109)*L114)</f>
        <v>0.61818181818181817</v>
      </c>
      <c r="T117" s="69" t="s">
        <v>577</v>
      </c>
    </row>
    <row r="118" spans="1:20" ht="90" x14ac:dyDescent="0.25">
      <c r="A118" s="69">
        <v>10</v>
      </c>
      <c r="B118" s="93" t="s">
        <v>465</v>
      </c>
      <c r="C118" s="88" t="s">
        <v>466</v>
      </c>
      <c r="D118" s="94" t="s">
        <v>444</v>
      </c>
      <c r="E118" s="94"/>
      <c r="F118" s="94"/>
      <c r="G118" s="94"/>
      <c r="H118" s="94"/>
      <c r="I118" s="94"/>
      <c r="J118" s="94"/>
    </row>
    <row r="119" spans="1:20" ht="180" x14ac:dyDescent="0.25">
      <c r="A119" s="69">
        <v>11</v>
      </c>
      <c r="B119" s="93" t="s">
        <v>467</v>
      </c>
      <c r="C119" s="88" t="s">
        <v>468</v>
      </c>
      <c r="D119" s="94" t="s">
        <v>444</v>
      </c>
      <c r="E119" s="94"/>
      <c r="F119" s="94"/>
      <c r="G119" s="94"/>
      <c r="H119" s="94"/>
      <c r="I119" s="94"/>
      <c r="J119" s="94"/>
    </row>
    <row r="120" spans="1:20" ht="120" x14ac:dyDescent="0.25">
      <c r="A120" s="69">
        <v>12</v>
      </c>
      <c r="B120" s="93" t="s">
        <v>469</v>
      </c>
      <c r="C120" s="88" t="s">
        <v>470</v>
      </c>
      <c r="D120" s="94" t="s">
        <v>525</v>
      </c>
      <c r="E120" s="94"/>
      <c r="F120" s="94"/>
      <c r="G120" s="94"/>
      <c r="H120" s="94"/>
      <c r="I120" s="94" t="s">
        <v>528</v>
      </c>
      <c r="J120" s="94"/>
    </row>
    <row r="121" spans="1:20" ht="60" x14ac:dyDescent="0.25">
      <c r="A121" s="69">
        <v>13</v>
      </c>
      <c r="B121" s="93" t="s">
        <v>472</v>
      </c>
      <c r="C121" s="78" t="s">
        <v>473</v>
      </c>
      <c r="D121" s="94" t="s">
        <v>526</v>
      </c>
      <c r="F121" s="94" t="s">
        <v>528</v>
      </c>
      <c r="G121" s="94"/>
      <c r="H121" s="94"/>
      <c r="I121" s="94"/>
      <c r="J121" s="94"/>
    </row>
    <row r="122" spans="1:20" ht="75" x14ac:dyDescent="0.25">
      <c r="A122" s="69">
        <v>14</v>
      </c>
      <c r="B122" s="93" t="s">
        <v>474</v>
      </c>
      <c r="C122" s="88" t="s">
        <v>475</v>
      </c>
      <c r="D122" s="94" t="s">
        <v>444</v>
      </c>
      <c r="E122" s="94"/>
      <c r="F122" s="94"/>
      <c r="G122" s="94"/>
      <c r="H122" s="94"/>
      <c r="I122" s="94"/>
      <c r="J122" s="94"/>
    </row>
    <row r="123" spans="1:20" ht="60" x14ac:dyDescent="0.25">
      <c r="A123" s="69">
        <v>15</v>
      </c>
      <c r="B123" s="93" t="s">
        <v>476</v>
      </c>
      <c r="C123" s="78" t="s">
        <v>477</v>
      </c>
      <c r="D123" s="94" t="s">
        <v>444</v>
      </c>
      <c r="E123" s="94"/>
      <c r="F123" s="94"/>
      <c r="G123" s="94"/>
      <c r="H123" s="94"/>
      <c r="I123" s="94"/>
      <c r="J123" s="94"/>
    </row>
    <row r="124" spans="1:20" ht="105" x14ac:dyDescent="0.25">
      <c r="A124" s="69">
        <v>16</v>
      </c>
      <c r="B124" s="93" t="s">
        <v>479</v>
      </c>
      <c r="C124" s="78" t="s">
        <v>480</v>
      </c>
      <c r="D124" s="94" t="s">
        <v>525</v>
      </c>
      <c r="F124" s="94" t="s">
        <v>528</v>
      </c>
      <c r="G124" s="94"/>
      <c r="H124" s="94"/>
      <c r="I124" s="94"/>
      <c r="J124" s="94"/>
    </row>
    <row r="125" spans="1:20" ht="135" x14ac:dyDescent="0.25">
      <c r="A125" s="69">
        <v>17</v>
      </c>
      <c r="B125" s="93" t="s">
        <v>481</v>
      </c>
      <c r="C125" s="88" t="s">
        <v>482</v>
      </c>
      <c r="D125" s="94" t="s">
        <v>444</v>
      </c>
      <c r="E125" s="94"/>
      <c r="F125" s="94"/>
      <c r="G125" s="94"/>
      <c r="H125" s="94"/>
      <c r="I125" s="94"/>
      <c r="J125" s="94"/>
    </row>
    <row r="126" spans="1:20" ht="60" x14ac:dyDescent="0.25">
      <c r="A126" s="69">
        <v>18</v>
      </c>
      <c r="B126" s="93" t="s">
        <v>484</v>
      </c>
      <c r="C126" s="78" t="s">
        <v>485</v>
      </c>
      <c r="D126" s="94" t="s">
        <v>444</v>
      </c>
      <c r="E126" s="94"/>
      <c r="F126" s="94"/>
      <c r="G126" s="94"/>
      <c r="H126" s="94"/>
      <c r="I126" s="94"/>
      <c r="J126" s="94"/>
    </row>
    <row r="127" spans="1:20" ht="60" x14ac:dyDescent="0.25">
      <c r="A127" s="69">
        <v>19</v>
      </c>
      <c r="B127" s="93" t="s">
        <v>486</v>
      </c>
      <c r="C127" s="78" t="s">
        <v>487</v>
      </c>
      <c r="D127" s="94" t="s">
        <v>444</v>
      </c>
      <c r="E127" s="94"/>
      <c r="F127" s="94"/>
      <c r="G127" s="94"/>
      <c r="H127" s="94"/>
      <c r="I127" s="94"/>
      <c r="J127" s="94"/>
    </row>
    <row r="128" spans="1:20" ht="60" x14ac:dyDescent="0.25">
      <c r="A128" s="69">
        <v>20</v>
      </c>
      <c r="B128" s="93" t="s">
        <v>489</v>
      </c>
      <c r="C128" s="78" t="s">
        <v>490</v>
      </c>
      <c r="D128" s="94" t="s">
        <v>444</v>
      </c>
      <c r="E128" s="94"/>
      <c r="F128" s="94"/>
      <c r="G128" s="94"/>
      <c r="H128" s="94"/>
      <c r="I128" s="94"/>
      <c r="J128" s="94"/>
    </row>
    <row r="129" spans="1:20" ht="30" x14ac:dyDescent="0.25">
      <c r="A129" s="69">
        <v>21</v>
      </c>
      <c r="B129" s="93" t="s">
        <v>491</v>
      </c>
      <c r="C129" s="78" t="s">
        <v>492</v>
      </c>
      <c r="D129" s="94" t="s">
        <v>444</v>
      </c>
      <c r="E129" s="94"/>
      <c r="F129" s="94"/>
      <c r="G129" s="94"/>
      <c r="H129" s="94"/>
      <c r="I129" s="94"/>
      <c r="J129" s="94"/>
    </row>
    <row r="130" spans="1:20" ht="30" x14ac:dyDescent="0.25">
      <c r="A130" s="69">
        <v>22</v>
      </c>
      <c r="B130" s="93" t="s">
        <v>493</v>
      </c>
      <c r="C130" s="88" t="s">
        <v>494</v>
      </c>
      <c r="D130" s="94" t="s">
        <v>444</v>
      </c>
      <c r="E130" s="94"/>
      <c r="F130" s="94"/>
      <c r="G130" s="94"/>
      <c r="H130" s="94"/>
      <c r="I130" s="94"/>
      <c r="J130" s="94"/>
    </row>
    <row r="131" spans="1:20" ht="60" x14ac:dyDescent="0.25">
      <c r="A131" s="69">
        <v>23</v>
      </c>
      <c r="B131" s="93" t="s">
        <v>495</v>
      </c>
      <c r="C131" s="78" t="s">
        <v>496</v>
      </c>
      <c r="D131" s="94" t="s">
        <v>444</v>
      </c>
      <c r="E131" s="94"/>
      <c r="F131" s="94"/>
      <c r="G131" s="94"/>
      <c r="H131" s="94"/>
      <c r="I131" s="94"/>
      <c r="J131" s="94"/>
    </row>
    <row r="132" spans="1:20" ht="210" x14ac:dyDescent="0.25">
      <c r="A132" s="69">
        <v>24</v>
      </c>
      <c r="B132" s="93" t="s">
        <v>497</v>
      </c>
      <c r="C132" s="78" t="s">
        <v>498</v>
      </c>
      <c r="D132" s="94" t="s">
        <v>525</v>
      </c>
      <c r="F132" s="94" t="s">
        <v>528</v>
      </c>
      <c r="G132" s="94"/>
      <c r="H132" s="94"/>
      <c r="I132" s="94"/>
      <c r="J132" s="94"/>
    </row>
    <row r="133" spans="1:20" ht="150" x14ac:dyDescent="0.25">
      <c r="A133" s="69">
        <v>25</v>
      </c>
      <c r="B133" s="93" t="s">
        <v>500</v>
      </c>
      <c r="C133" s="78" t="s">
        <v>501</v>
      </c>
      <c r="D133" s="94" t="s">
        <v>444</v>
      </c>
      <c r="E133" s="94"/>
      <c r="F133" s="94"/>
      <c r="G133" s="94"/>
      <c r="H133" s="94"/>
      <c r="I133" s="94"/>
      <c r="J133" s="94"/>
    </row>
    <row r="134" spans="1:20" ht="90" x14ac:dyDescent="0.25">
      <c r="A134" s="69">
        <v>26</v>
      </c>
      <c r="B134" s="93" t="s">
        <v>502</v>
      </c>
      <c r="C134" s="78" t="s">
        <v>503</v>
      </c>
      <c r="D134" s="94" t="s">
        <v>444</v>
      </c>
      <c r="E134" s="94"/>
      <c r="F134" s="94"/>
      <c r="G134" s="94"/>
      <c r="H134" s="94"/>
      <c r="I134" s="94"/>
      <c r="J134" s="94"/>
    </row>
    <row r="135" spans="1:20" ht="45" x14ac:dyDescent="0.25">
      <c r="A135" s="69">
        <v>27</v>
      </c>
      <c r="B135" s="93" t="s">
        <v>504</v>
      </c>
      <c r="C135" s="78" t="s">
        <v>505</v>
      </c>
      <c r="D135" s="94" t="s">
        <v>444</v>
      </c>
      <c r="E135" s="94"/>
      <c r="F135" s="94"/>
      <c r="G135" s="94"/>
      <c r="H135" s="94"/>
      <c r="I135" s="94"/>
      <c r="J135" s="94"/>
    </row>
    <row r="136" spans="1:20" ht="90" x14ac:dyDescent="0.25">
      <c r="A136" s="69">
        <v>28</v>
      </c>
      <c r="B136" s="93" t="s">
        <v>506</v>
      </c>
      <c r="C136" s="78" t="s">
        <v>507</v>
      </c>
      <c r="D136" s="94" t="s">
        <v>444</v>
      </c>
      <c r="E136" s="94"/>
      <c r="F136" s="94"/>
      <c r="G136" s="94"/>
      <c r="H136" s="94"/>
      <c r="I136" s="94"/>
      <c r="J136" s="94"/>
    </row>
    <row r="137" spans="1:20" ht="30" x14ac:dyDescent="0.25">
      <c r="A137" s="69">
        <v>29</v>
      </c>
      <c r="B137" s="93" t="s">
        <v>508</v>
      </c>
      <c r="C137" s="78" t="s">
        <v>509</v>
      </c>
      <c r="D137" s="94" t="s">
        <v>444</v>
      </c>
      <c r="E137" s="94"/>
      <c r="F137" s="94"/>
      <c r="G137" s="94"/>
      <c r="H137" s="94"/>
      <c r="I137" s="94"/>
      <c r="J137" s="94"/>
    </row>
    <row r="138" spans="1:20" ht="120" x14ac:dyDescent="0.25">
      <c r="A138" s="69">
        <v>30</v>
      </c>
      <c r="B138" s="95" t="s">
        <v>510</v>
      </c>
      <c r="C138" s="88" t="s">
        <v>511</v>
      </c>
      <c r="D138" s="94" t="s">
        <v>444</v>
      </c>
      <c r="E138" s="94"/>
      <c r="F138" s="94"/>
      <c r="G138" s="94"/>
      <c r="H138" s="94"/>
      <c r="I138" s="94"/>
      <c r="J138" s="94"/>
    </row>
    <row r="139" spans="1:20" ht="75" x14ac:dyDescent="0.25">
      <c r="A139" s="69">
        <v>31</v>
      </c>
      <c r="B139" s="93" t="s">
        <v>512</v>
      </c>
      <c r="C139" s="78" t="s">
        <v>513</v>
      </c>
      <c r="D139" s="94" t="s">
        <v>444</v>
      </c>
      <c r="E139" s="94"/>
      <c r="F139" s="94"/>
      <c r="G139" s="94"/>
      <c r="H139" s="94"/>
      <c r="I139" s="94"/>
      <c r="J139" s="94"/>
    </row>
    <row r="140" spans="1:20" ht="30" x14ac:dyDescent="0.25">
      <c r="A140" s="69">
        <v>32</v>
      </c>
      <c r="B140" s="93" t="s">
        <v>514</v>
      </c>
      <c r="C140" s="78" t="s">
        <v>515</v>
      </c>
      <c r="D140" s="94" t="s">
        <v>444</v>
      </c>
      <c r="E140" s="94"/>
      <c r="F140" s="94"/>
      <c r="G140" s="94"/>
      <c r="H140" s="94"/>
      <c r="I140" s="94"/>
      <c r="J140" s="94"/>
    </row>
    <row r="141" spans="1:20" ht="15.75" thickBot="1" x14ac:dyDescent="0.3"/>
    <row r="142" spans="1:20" ht="15.75" thickBot="1" x14ac:dyDescent="0.3">
      <c r="E142" s="174" t="s">
        <v>432</v>
      </c>
      <c r="F142" s="175"/>
      <c r="G142" s="175"/>
      <c r="H142" s="175"/>
      <c r="I142" s="175"/>
      <c r="J142" s="176"/>
    </row>
    <row r="143" spans="1:20" ht="15.75" thickBot="1" x14ac:dyDescent="0.3">
      <c r="B143" s="64" t="s">
        <v>433</v>
      </c>
      <c r="C143" s="64" t="s">
        <v>434</v>
      </c>
      <c r="D143" s="64" t="s">
        <v>435</v>
      </c>
      <c r="E143" s="64">
        <v>0</v>
      </c>
      <c r="F143" s="64">
        <v>1</v>
      </c>
      <c r="G143" s="64">
        <v>2</v>
      </c>
      <c r="H143" s="64">
        <v>3</v>
      </c>
      <c r="I143" s="64">
        <v>4</v>
      </c>
      <c r="J143" s="64">
        <v>5</v>
      </c>
      <c r="L143" s="70" t="s">
        <v>527</v>
      </c>
      <c r="M143" s="137" t="s">
        <v>436</v>
      </c>
      <c r="N143" s="137" t="s">
        <v>437</v>
      </c>
      <c r="O143" s="137" t="s">
        <v>438</v>
      </c>
      <c r="P143" s="137" t="s">
        <v>437</v>
      </c>
      <c r="Q143" s="137" t="s">
        <v>439</v>
      </c>
      <c r="R143" s="137" t="s">
        <v>437</v>
      </c>
      <c r="S143" s="137" t="s">
        <v>440</v>
      </c>
      <c r="T143" s="137" t="s">
        <v>437</v>
      </c>
    </row>
    <row r="144" spans="1:20" ht="60" x14ac:dyDescent="0.25">
      <c r="A144" s="69">
        <v>1</v>
      </c>
      <c r="B144" s="71" t="s">
        <v>441</v>
      </c>
      <c r="C144" s="72" t="s">
        <v>442</v>
      </c>
      <c r="D144" s="87" t="s">
        <v>583</v>
      </c>
      <c r="E144" s="87"/>
      <c r="F144" s="87"/>
      <c r="G144" s="87"/>
      <c r="H144" s="87" t="s">
        <v>528</v>
      </c>
      <c r="I144" s="87"/>
      <c r="J144" s="87"/>
      <c r="L144" s="73" t="s">
        <v>444</v>
      </c>
      <c r="M144" s="74">
        <v>2</v>
      </c>
      <c r="N144" s="75">
        <f>+M144/$M$150</f>
        <v>0.2</v>
      </c>
      <c r="O144" s="74">
        <v>1</v>
      </c>
      <c r="P144" s="75">
        <f>+O144/$O$150</f>
        <v>0.5</v>
      </c>
      <c r="Q144" s="74">
        <v>13</v>
      </c>
      <c r="R144" s="75">
        <f>+Q144/$Q$150</f>
        <v>0.65</v>
      </c>
      <c r="S144" s="74">
        <f>+M144+O144+Q144</f>
        <v>16</v>
      </c>
      <c r="T144" s="76">
        <f>+S144/$S$150</f>
        <v>0.5</v>
      </c>
    </row>
    <row r="145" spans="1:20" ht="30" x14ac:dyDescent="0.25">
      <c r="A145" s="69">
        <v>2</v>
      </c>
      <c r="B145" s="77" t="s">
        <v>445</v>
      </c>
      <c r="C145" s="78" t="s">
        <v>446</v>
      </c>
      <c r="D145" s="87" t="s">
        <v>583</v>
      </c>
      <c r="E145" s="96"/>
      <c r="F145" s="96"/>
      <c r="G145" s="96"/>
      <c r="H145" s="96"/>
      <c r="I145" s="96"/>
      <c r="J145" s="96" t="s">
        <v>528</v>
      </c>
      <c r="L145" s="81">
        <v>1</v>
      </c>
      <c r="M145" s="82">
        <v>0</v>
      </c>
      <c r="N145" s="83">
        <f>+M145/$M$150</f>
        <v>0</v>
      </c>
      <c r="O145" s="82">
        <v>0</v>
      </c>
      <c r="P145" s="83">
        <f>+O145/$O$150</f>
        <v>0</v>
      </c>
      <c r="Q145" s="82">
        <v>0</v>
      </c>
      <c r="R145" s="83">
        <f>+Q145/$Q$150</f>
        <v>0</v>
      </c>
      <c r="S145" s="82">
        <f>+M145+O145+Q145</f>
        <v>0</v>
      </c>
      <c r="T145" s="84">
        <f>+S145/$S$150</f>
        <v>0</v>
      </c>
    </row>
    <row r="146" spans="1:20" ht="45" x14ac:dyDescent="0.25">
      <c r="A146" s="69">
        <v>3</v>
      </c>
      <c r="B146" s="77" t="s">
        <v>448</v>
      </c>
      <c r="C146" s="78" t="s">
        <v>449</v>
      </c>
      <c r="D146" s="87" t="s">
        <v>584</v>
      </c>
      <c r="E146" s="96"/>
      <c r="F146" s="96"/>
      <c r="G146" s="96" t="s">
        <v>528</v>
      </c>
      <c r="H146" s="96"/>
      <c r="I146" s="96"/>
      <c r="J146" s="96"/>
      <c r="L146" s="81">
        <v>2</v>
      </c>
      <c r="M146" s="82">
        <v>1</v>
      </c>
      <c r="N146" s="83">
        <f t="shared" ref="N146:N149" si="29">+M146/$M$150</f>
        <v>0.1</v>
      </c>
      <c r="O146" s="82">
        <v>0</v>
      </c>
      <c r="P146" s="83">
        <f t="shared" ref="P146:P149" si="30">+O146/$O$150</f>
        <v>0</v>
      </c>
      <c r="Q146" s="82">
        <v>1</v>
      </c>
      <c r="R146" s="83">
        <f t="shared" ref="R146:R149" si="31">+Q146/$Q$150</f>
        <v>0.05</v>
      </c>
      <c r="S146" s="82">
        <f t="shared" ref="S146:S149" si="32">+M146+O146+Q146</f>
        <v>2</v>
      </c>
      <c r="T146" s="84">
        <f t="shared" ref="T146:T149" si="33">+S146/$S$150</f>
        <v>6.25E-2</v>
      </c>
    </row>
    <row r="147" spans="1:20" ht="150" x14ac:dyDescent="0.25">
      <c r="A147" s="69">
        <v>4</v>
      </c>
      <c r="B147" s="77" t="s">
        <v>451</v>
      </c>
      <c r="C147" s="85" t="s">
        <v>452</v>
      </c>
      <c r="D147" s="87" t="s">
        <v>585</v>
      </c>
      <c r="E147" s="96"/>
      <c r="F147" s="96"/>
      <c r="G147" s="96"/>
      <c r="H147" s="96"/>
      <c r="I147" s="96" t="s">
        <v>528</v>
      </c>
      <c r="J147" s="96"/>
      <c r="L147" s="81">
        <v>3</v>
      </c>
      <c r="M147" s="86">
        <v>4</v>
      </c>
      <c r="N147" s="83">
        <f t="shared" si="29"/>
        <v>0.4</v>
      </c>
      <c r="O147" s="86">
        <v>0</v>
      </c>
      <c r="P147" s="83">
        <f t="shared" si="30"/>
        <v>0</v>
      </c>
      <c r="Q147" s="86">
        <v>1</v>
      </c>
      <c r="R147" s="83">
        <f t="shared" si="31"/>
        <v>0.05</v>
      </c>
      <c r="S147" s="82">
        <f t="shared" si="32"/>
        <v>5</v>
      </c>
      <c r="T147" s="84">
        <f t="shared" si="33"/>
        <v>0.15625</v>
      </c>
    </row>
    <row r="148" spans="1:20" ht="30" x14ac:dyDescent="0.25">
      <c r="A148" s="69">
        <v>5</v>
      </c>
      <c r="B148" s="77" t="s">
        <v>454</v>
      </c>
      <c r="C148" s="85" t="s">
        <v>455</v>
      </c>
      <c r="D148" s="87" t="s">
        <v>586</v>
      </c>
      <c r="E148" s="87"/>
      <c r="F148" s="87"/>
      <c r="G148" s="87"/>
      <c r="H148" s="87" t="s">
        <v>528</v>
      </c>
      <c r="I148" s="87"/>
      <c r="J148" s="87"/>
      <c r="L148" s="81">
        <v>4</v>
      </c>
      <c r="M148" s="86">
        <v>2</v>
      </c>
      <c r="N148" s="83">
        <f t="shared" si="29"/>
        <v>0.2</v>
      </c>
      <c r="O148" s="86">
        <v>0</v>
      </c>
      <c r="P148" s="83">
        <f t="shared" si="30"/>
        <v>0</v>
      </c>
      <c r="Q148" s="86">
        <v>4</v>
      </c>
      <c r="R148" s="83">
        <f t="shared" si="31"/>
        <v>0.2</v>
      </c>
      <c r="S148" s="82">
        <f t="shared" si="32"/>
        <v>6</v>
      </c>
      <c r="T148" s="84">
        <f t="shared" si="33"/>
        <v>0.1875</v>
      </c>
    </row>
    <row r="149" spans="1:20" ht="30" x14ac:dyDescent="0.25">
      <c r="A149" s="69">
        <v>6</v>
      </c>
      <c r="B149" s="77" t="s">
        <v>457</v>
      </c>
      <c r="C149" s="88" t="s">
        <v>458</v>
      </c>
      <c r="D149" s="87" t="s">
        <v>583</v>
      </c>
      <c r="E149" s="96"/>
      <c r="F149" s="96"/>
      <c r="G149" s="96"/>
      <c r="H149" s="96" t="s">
        <v>528</v>
      </c>
      <c r="I149" s="96"/>
      <c r="J149" s="96"/>
      <c r="L149" s="81">
        <v>5</v>
      </c>
      <c r="M149" s="86">
        <v>1</v>
      </c>
      <c r="N149" s="83">
        <f t="shared" si="29"/>
        <v>0.1</v>
      </c>
      <c r="O149" s="86">
        <v>1</v>
      </c>
      <c r="P149" s="83">
        <f t="shared" si="30"/>
        <v>0.5</v>
      </c>
      <c r="Q149" s="86">
        <v>1</v>
      </c>
      <c r="R149" s="83">
        <f t="shared" si="31"/>
        <v>0.05</v>
      </c>
      <c r="S149" s="82">
        <f t="shared" si="32"/>
        <v>3</v>
      </c>
      <c r="T149" s="84">
        <f t="shared" si="33"/>
        <v>9.375E-2</v>
      </c>
    </row>
    <row r="150" spans="1:20" ht="30.75" thickBot="1" x14ac:dyDescent="0.3">
      <c r="A150" s="69">
        <v>7</v>
      </c>
      <c r="B150" s="77" t="s">
        <v>459</v>
      </c>
      <c r="C150" s="88" t="s">
        <v>460</v>
      </c>
      <c r="D150" s="94" t="s">
        <v>444</v>
      </c>
      <c r="E150" s="94"/>
      <c r="F150" s="96"/>
      <c r="G150" s="96"/>
      <c r="H150" s="96"/>
      <c r="I150" s="96"/>
      <c r="J150" s="96"/>
      <c r="L150" s="89" t="s">
        <v>440</v>
      </c>
      <c r="M150" s="90">
        <f t="shared" ref="M150:T150" si="34">SUM(M144:M149)</f>
        <v>10</v>
      </c>
      <c r="N150" s="91">
        <f t="shared" si="34"/>
        <v>1.0000000000000002</v>
      </c>
      <c r="O150" s="90">
        <f t="shared" si="34"/>
        <v>2</v>
      </c>
      <c r="P150" s="91">
        <f t="shared" si="34"/>
        <v>1</v>
      </c>
      <c r="Q150" s="90">
        <f t="shared" si="34"/>
        <v>20</v>
      </c>
      <c r="R150" s="150">
        <f t="shared" si="34"/>
        <v>1.0000000000000002</v>
      </c>
      <c r="S150" s="90">
        <f t="shared" si="34"/>
        <v>32</v>
      </c>
      <c r="T150" s="151">
        <f t="shared" si="34"/>
        <v>1</v>
      </c>
    </row>
    <row r="151" spans="1:20" ht="30" x14ac:dyDescent="0.25">
      <c r="A151" s="69">
        <v>8</v>
      </c>
      <c r="B151" s="77" t="s">
        <v>461</v>
      </c>
      <c r="C151" s="88" t="s">
        <v>462</v>
      </c>
      <c r="D151" s="87" t="s">
        <v>576</v>
      </c>
      <c r="E151" s="96"/>
      <c r="F151" s="96"/>
      <c r="G151" s="96"/>
      <c r="H151" s="96"/>
      <c r="I151" s="96" t="s">
        <v>528</v>
      </c>
      <c r="J151" s="96"/>
    </row>
    <row r="152" spans="1:20" ht="60" x14ac:dyDescent="0.25">
      <c r="A152" s="69">
        <v>9</v>
      </c>
      <c r="B152" s="93" t="s">
        <v>463</v>
      </c>
      <c r="C152" s="88" t="s">
        <v>464</v>
      </c>
      <c r="D152" s="94" t="s">
        <v>444</v>
      </c>
      <c r="E152" s="94"/>
      <c r="F152" s="96"/>
      <c r="G152" s="96"/>
      <c r="H152" s="96"/>
      <c r="I152" s="96"/>
      <c r="J152" s="96"/>
      <c r="S152" s="101">
        <f>TRANSPOSE(SUMPRODUCT(L145:L149,S145:S149))/((S150-S144)*L149)</f>
        <v>0.72499999999999998</v>
      </c>
      <c r="T152" s="69" t="s">
        <v>577</v>
      </c>
    </row>
    <row r="153" spans="1:20" ht="90" x14ac:dyDescent="0.25">
      <c r="A153" s="69">
        <v>10</v>
      </c>
      <c r="B153" s="93" t="s">
        <v>465</v>
      </c>
      <c r="C153" s="88" t="s">
        <v>466</v>
      </c>
      <c r="D153" s="87" t="s">
        <v>583</v>
      </c>
      <c r="E153" s="96"/>
      <c r="F153" s="96"/>
      <c r="G153" s="96"/>
      <c r="H153" s="96" t="s">
        <v>528</v>
      </c>
      <c r="I153" s="96"/>
      <c r="J153" s="96"/>
    </row>
    <row r="154" spans="1:20" ht="180" x14ac:dyDescent="0.25">
      <c r="A154" s="69">
        <v>11</v>
      </c>
      <c r="B154" s="93" t="s">
        <v>467</v>
      </c>
      <c r="C154" s="88" t="s">
        <v>468</v>
      </c>
      <c r="D154" s="94" t="s">
        <v>444</v>
      </c>
      <c r="E154" s="94"/>
      <c r="F154" s="96"/>
      <c r="G154" s="96"/>
      <c r="H154" s="96"/>
      <c r="I154" s="96"/>
      <c r="J154" s="96"/>
    </row>
    <row r="155" spans="1:20" ht="120" x14ac:dyDescent="0.25">
      <c r="A155" s="69">
        <v>12</v>
      </c>
      <c r="B155" s="93" t="s">
        <v>469</v>
      </c>
      <c r="C155" s="88" t="s">
        <v>470</v>
      </c>
      <c r="D155" s="94" t="s">
        <v>581</v>
      </c>
      <c r="E155" s="94"/>
      <c r="F155" s="96"/>
      <c r="G155" s="96"/>
      <c r="H155" s="96"/>
      <c r="I155" s="96"/>
      <c r="J155" s="96" t="s">
        <v>528</v>
      </c>
    </row>
    <row r="156" spans="1:20" ht="60" x14ac:dyDescent="0.25">
      <c r="A156" s="69">
        <v>13</v>
      </c>
      <c r="B156" s="93" t="s">
        <v>472</v>
      </c>
      <c r="C156" s="78" t="s">
        <v>473</v>
      </c>
      <c r="D156" s="87" t="s">
        <v>583</v>
      </c>
      <c r="E156" s="96"/>
      <c r="F156" s="96"/>
      <c r="G156" s="96"/>
      <c r="H156" s="96"/>
      <c r="I156" s="96" t="s">
        <v>528</v>
      </c>
      <c r="J156" s="96"/>
    </row>
    <row r="157" spans="1:20" ht="75" x14ac:dyDescent="0.25">
      <c r="A157" s="69">
        <v>14</v>
      </c>
      <c r="B157" s="93" t="s">
        <v>474</v>
      </c>
      <c r="C157" s="88" t="s">
        <v>475</v>
      </c>
      <c r="D157" s="94" t="s">
        <v>444</v>
      </c>
      <c r="E157" s="94"/>
      <c r="F157" s="96"/>
      <c r="G157" s="96"/>
      <c r="H157" s="96"/>
      <c r="I157" s="96"/>
      <c r="J157" s="96"/>
    </row>
    <row r="158" spans="1:20" ht="60" x14ac:dyDescent="0.25">
      <c r="A158" s="69">
        <v>15</v>
      </c>
      <c r="B158" s="93" t="s">
        <v>476</v>
      </c>
      <c r="C158" s="78" t="s">
        <v>477</v>
      </c>
      <c r="D158" s="94" t="s">
        <v>444</v>
      </c>
      <c r="E158" s="94"/>
      <c r="F158" s="96"/>
      <c r="G158" s="96"/>
      <c r="H158" s="96"/>
      <c r="I158" s="96"/>
      <c r="J158" s="96"/>
    </row>
    <row r="159" spans="1:20" ht="105" x14ac:dyDescent="0.25">
      <c r="A159" s="69">
        <v>16</v>
      </c>
      <c r="B159" s="93" t="s">
        <v>479</v>
      </c>
      <c r="C159" s="78" t="s">
        <v>480</v>
      </c>
      <c r="D159" s="87" t="s">
        <v>587</v>
      </c>
      <c r="E159" s="96"/>
      <c r="F159" s="96"/>
      <c r="G159" s="96"/>
      <c r="H159" s="96"/>
      <c r="I159" s="96"/>
      <c r="J159" s="96" t="s">
        <v>528</v>
      </c>
    </row>
    <row r="160" spans="1:20" ht="135" x14ac:dyDescent="0.25">
      <c r="A160" s="69">
        <v>17</v>
      </c>
      <c r="B160" s="93" t="s">
        <v>481</v>
      </c>
      <c r="C160" s="88" t="s">
        <v>482</v>
      </c>
      <c r="D160" s="87" t="s">
        <v>587</v>
      </c>
      <c r="E160" s="96"/>
      <c r="F160" s="96"/>
      <c r="G160" s="96"/>
      <c r="H160" s="96"/>
      <c r="I160" s="96" t="s">
        <v>528</v>
      </c>
      <c r="J160" s="96"/>
    </row>
    <row r="161" spans="1:10" ht="60" x14ac:dyDescent="0.25">
      <c r="A161" s="69">
        <v>18</v>
      </c>
      <c r="B161" s="93" t="s">
        <v>484</v>
      </c>
      <c r="C161" s="78" t="s">
        <v>485</v>
      </c>
      <c r="D161" s="87" t="s">
        <v>447</v>
      </c>
      <c r="E161" s="96"/>
      <c r="F161" s="96"/>
      <c r="G161" s="96"/>
      <c r="H161" s="96" t="s">
        <v>528</v>
      </c>
      <c r="I161" s="96"/>
      <c r="J161" s="96"/>
    </row>
    <row r="162" spans="1:10" ht="60" x14ac:dyDescent="0.25">
      <c r="A162" s="69">
        <v>19</v>
      </c>
      <c r="B162" s="93" t="s">
        <v>486</v>
      </c>
      <c r="C162" s="78" t="s">
        <v>487</v>
      </c>
      <c r="D162" s="94" t="s">
        <v>444</v>
      </c>
      <c r="E162" s="94"/>
      <c r="F162" s="96"/>
      <c r="G162" s="96"/>
      <c r="H162" s="96"/>
      <c r="I162" s="96"/>
      <c r="J162" s="96"/>
    </row>
    <row r="163" spans="1:10" ht="60" x14ac:dyDescent="0.25">
      <c r="A163" s="69">
        <v>20</v>
      </c>
      <c r="B163" s="93" t="s">
        <v>489</v>
      </c>
      <c r="C163" s="78" t="s">
        <v>490</v>
      </c>
      <c r="D163" s="94" t="s">
        <v>444</v>
      </c>
      <c r="E163" s="94"/>
      <c r="F163" s="96"/>
      <c r="G163" s="96"/>
      <c r="H163" s="96"/>
      <c r="I163" s="96"/>
      <c r="J163" s="96"/>
    </row>
    <row r="164" spans="1:10" ht="30" x14ac:dyDescent="0.25">
      <c r="A164" s="69">
        <v>21</v>
      </c>
      <c r="B164" s="93" t="s">
        <v>491</v>
      </c>
      <c r="C164" s="78" t="s">
        <v>492</v>
      </c>
      <c r="D164" s="94" t="s">
        <v>444</v>
      </c>
      <c r="E164" s="94"/>
      <c r="F164" s="96"/>
      <c r="G164" s="96"/>
      <c r="H164" s="96"/>
      <c r="I164" s="96"/>
      <c r="J164" s="96"/>
    </row>
    <row r="165" spans="1:10" ht="30" x14ac:dyDescent="0.25">
      <c r="A165" s="69">
        <v>22</v>
      </c>
      <c r="B165" s="93" t="s">
        <v>493</v>
      </c>
      <c r="C165" s="88" t="s">
        <v>494</v>
      </c>
      <c r="D165" s="87" t="s">
        <v>580</v>
      </c>
      <c r="E165" s="96"/>
      <c r="F165" s="96"/>
      <c r="G165" s="96" t="s">
        <v>528</v>
      </c>
      <c r="H165" s="96"/>
      <c r="I165" s="96"/>
      <c r="J165" s="96"/>
    </row>
    <row r="166" spans="1:10" ht="60" x14ac:dyDescent="0.25">
      <c r="A166" s="69">
        <v>23</v>
      </c>
      <c r="B166" s="93" t="s">
        <v>495</v>
      </c>
      <c r="C166" s="78" t="s">
        <v>496</v>
      </c>
      <c r="D166" s="94" t="s">
        <v>444</v>
      </c>
      <c r="E166" s="94"/>
      <c r="F166" s="96"/>
      <c r="G166" s="96"/>
      <c r="H166" s="96"/>
      <c r="I166" s="96"/>
      <c r="J166" s="96"/>
    </row>
    <row r="167" spans="1:10" ht="210" x14ac:dyDescent="0.25">
      <c r="A167" s="69">
        <v>24</v>
      </c>
      <c r="B167" s="93" t="s">
        <v>497</v>
      </c>
      <c r="C167" s="78" t="s">
        <v>498</v>
      </c>
      <c r="D167" s="87" t="s">
        <v>447</v>
      </c>
      <c r="E167" s="96"/>
      <c r="F167" s="96"/>
      <c r="G167" s="96"/>
      <c r="H167" s="96"/>
      <c r="I167" s="96" t="s">
        <v>528</v>
      </c>
      <c r="J167" s="96"/>
    </row>
    <row r="168" spans="1:10" ht="150" x14ac:dyDescent="0.25">
      <c r="A168" s="69">
        <v>25</v>
      </c>
      <c r="B168" s="93" t="s">
        <v>500</v>
      </c>
      <c r="C168" s="78" t="s">
        <v>501</v>
      </c>
      <c r="D168" s="94" t="s">
        <v>444</v>
      </c>
      <c r="E168" s="96"/>
      <c r="F168" s="96"/>
      <c r="G168" s="96"/>
      <c r="H168" s="96"/>
      <c r="I168" s="96"/>
      <c r="J168" s="96"/>
    </row>
    <row r="169" spans="1:10" ht="90" x14ac:dyDescent="0.25">
      <c r="A169" s="69">
        <v>26</v>
      </c>
      <c r="B169" s="93" t="s">
        <v>502</v>
      </c>
      <c r="C169" s="78" t="s">
        <v>503</v>
      </c>
      <c r="D169" s="87" t="s">
        <v>579</v>
      </c>
      <c r="E169" s="96"/>
      <c r="F169" s="96"/>
      <c r="G169" s="96"/>
      <c r="H169" s="96"/>
      <c r="I169" s="96" t="s">
        <v>528</v>
      </c>
      <c r="J169" s="96"/>
    </row>
    <row r="170" spans="1:10" ht="45" x14ac:dyDescent="0.25">
      <c r="A170" s="69">
        <v>27</v>
      </c>
      <c r="B170" s="93" t="s">
        <v>504</v>
      </c>
      <c r="C170" s="78" t="s">
        <v>505</v>
      </c>
      <c r="D170" s="87" t="s">
        <v>447</v>
      </c>
      <c r="E170" s="96"/>
      <c r="F170" s="96"/>
      <c r="G170" s="96"/>
      <c r="H170" s="96"/>
      <c r="I170" s="96"/>
      <c r="J170" s="96"/>
    </row>
    <row r="171" spans="1:10" ht="90" x14ac:dyDescent="0.25">
      <c r="A171" s="69">
        <v>28</v>
      </c>
      <c r="B171" s="93" t="s">
        <v>506</v>
      </c>
      <c r="C171" s="78" t="s">
        <v>507</v>
      </c>
      <c r="D171" s="94" t="s">
        <v>444</v>
      </c>
      <c r="E171" s="94"/>
      <c r="F171" s="96"/>
      <c r="G171" s="96"/>
      <c r="H171" s="96"/>
      <c r="I171" s="96"/>
      <c r="J171" s="96"/>
    </row>
    <row r="172" spans="1:10" ht="30" x14ac:dyDescent="0.25">
      <c r="A172" s="69">
        <v>29</v>
      </c>
      <c r="B172" s="93" t="s">
        <v>508</v>
      </c>
      <c r="C172" s="78" t="s">
        <v>509</v>
      </c>
      <c r="D172" s="94" t="s">
        <v>444</v>
      </c>
      <c r="E172" s="94"/>
      <c r="F172" s="96"/>
      <c r="G172" s="96"/>
      <c r="H172" s="96"/>
      <c r="I172" s="96"/>
      <c r="J172" s="96"/>
    </row>
    <row r="173" spans="1:10" ht="120" x14ac:dyDescent="0.25">
      <c r="A173" s="69">
        <v>30</v>
      </c>
      <c r="B173" s="95" t="s">
        <v>510</v>
      </c>
      <c r="C173" s="88" t="s">
        <v>511</v>
      </c>
      <c r="D173" s="94" t="s">
        <v>444</v>
      </c>
      <c r="E173" s="94"/>
      <c r="F173" s="96"/>
      <c r="G173" s="96"/>
      <c r="H173" s="96"/>
      <c r="I173" s="96"/>
      <c r="J173" s="96"/>
    </row>
    <row r="174" spans="1:10" ht="75" x14ac:dyDescent="0.25">
      <c r="A174" s="69">
        <v>31</v>
      </c>
      <c r="B174" s="93" t="s">
        <v>512</v>
      </c>
      <c r="C174" s="78" t="s">
        <v>513</v>
      </c>
      <c r="D174" s="94" t="s">
        <v>444</v>
      </c>
      <c r="E174" s="94"/>
      <c r="F174" s="96"/>
      <c r="G174" s="96"/>
      <c r="H174" s="96"/>
      <c r="I174" s="96"/>
      <c r="J174" s="96"/>
    </row>
    <row r="175" spans="1:10" ht="30" x14ac:dyDescent="0.25">
      <c r="A175" s="69">
        <v>32</v>
      </c>
      <c r="B175" s="93" t="s">
        <v>514</v>
      </c>
      <c r="C175" s="78" t="s">
        <v>515</v>
      </c>
      <c r="D175" s="94" t="s">
        <v>444</v>
      </c>
      <c r="E175" s="94"/>
      <c r="F175" s="96"/>
      <c r="G175" s="96"/>
      <c r="H175" s="96"/>
      <c r="I175" s="96"/>
      <c r="J175" s="96"/>
    </row>
    <row r="176" spans="1:10" ht="15.75" thickBot="1" x14ac:dyDescent="0.3"/>
    <row r="177" spans="1:20" ht="15.75" thickBot="1" x14ac:dyDescent="0.3">
      <c r="E177" s="174" t="s">
        <v>432</v>
      </c>
      <c r="F177" s="175"/>
      <c r="G177" s="175"/>
      <c r="H177" s="175"/>
      <c r="I177" s="175"/>
      <c r="J177" s="176"/>
    </row>
    <row r="178" spans="1:20" ht="15.75" thickBot="1" x14ac:dyDescent="0.3">
      <c r="B178" s="64" t="s">
        <v>433</v>
      </c>
      <c r="C178" s="64" t="s">
        <v>434</v>
      </c>
      <c r="D178" s="64" t="s">
        <v>435</v>
      </c>
      <c r="E178" s="64" t="s">
        <v>444</v>
      </c>
      <c r="F178" s="64">
        <v>1</v>
      </c>
      <c r="G178" s="64">
        <v>2</v>
      </c>
      <c r="H178" s="64">
        <v>3</v>
      </c>
      <c r="I178" s="64">
        <v>4</v>
      </c>
      <c r="J178" s="64">
        <v>5</v>
      </c>
      <c r="L178" s="70" t="s">
        <v>529</v>
      </c>
      <c r="M178" s="137" t="s">
        <v>436</v>
      </c>
      <c r="N178" s="137" t="s">
        <v>437</v>
      </c>
      <c r="O178" s="137" t="s">
        <v>438</v>
      </c>
      <c r="P178" s="137" t="s">
        <v>437</v>
      </c>
      <c r="Q178" s="137" t="s">
        <v>439</v>
      </c>
      <c r="R178" s="137" t="s">
        <v>437</v>
      </c>
      <c r="S178" s="137" t="s">
        <v>440</v>
      </c>
      <c r="T178" s="137" t="s">
        <v>437</v>
      </c>
    </row>
    <row r="179" spans="1:20" ht="60" x14ac:dyDescent="0.25">
      <c r="A179" s="69">
        <v>1</v>
      </c>
      <c r="B179" s="71" t="s">
        <v>441</v>
      </c>
      <c r="C179" s="72" t="s">
        <v>442</v>
      </c>
      <c r="D179" s="34" t="s">
        <v>447</v>
      </c>
      <c r="E179" s="34"/>
      <c r="F179" s="34"/>
      <c r="G179" s="34"/>
      <c r="H179" s="34"/>
      <c r="I179" s="34" t="s">
        <v>528</v>
      </c>
      <c r="J179" s="34"/>
      <c r="L179" s="73" t="s">
        <v>444</v>
      </c>
      <c r="M179" s="74">
        <v>3</v>
      </c>
      <c r="N179" s="75">
        <f>+M179/[1]Revelación!$M$12</f>
        <v>0.3</v>
      </c>
      <c r="O179" s="74">
        <v>1</v>
      </c>
      <c r="P179" s="75">
        <f>+O179/[1]Revelación!$O$12</f>
        <v>0.5</v>
      </c>
      <c r="Q179" s="74">
        <v>15</v>
      </c>
      <c r="R179" s="75">
        <f>+Q179/[1]Revelación!$Q$12</f>
        <v>0.75</v>
      </c>
      <c r="S179" s="74">
        <f t="shared" ref="S179:S184" si="35">+M179+O179+Q179</f>
        <v>19</v>
      </c>
      <c r="T179" s="76">
        <f>+S179/[1]Revelación!$S$12</f>
        <v>0.59375</v>
      </c>
    </row>
    <row r="180" spans="1:20" ht="30" x14ac:dyDescent="0.25">
      <c r="A180" s="69">
        <v>2</v>
      </c>
      <c r="B180" s="77" t="s">
        <v>445</v>
      </c>
      <c r="C180" s="78" t="s">
        <v>446</v>
      </c>
      <c r="D180" s="34" t="s">
        <v>530</v>
      </c>
      <c r="E180" s="94"/>
      <c r="F180" s="94"/>
      <c r="G180" s="94"/>
      <c r="H180" s="94"/>
      <c r="I180" s="94"/>
      <c r="J180" s="34" t="s">
        <v>528</v>
      </c>
      <c r="L180" s="81">
        <v>1</v>
      </c>
      <c r="M180" s="82">
        <v>0</v>
      </c>
      <c r="N180" s="83">
        <f>+M180/[1]Revelación!$M$12</f>
        <v>0</v>
      </c>
      <c r="O180" s="82">
        <v>0</v>
      </c>
      <c r="P180" s="83">
        <f>+O180/[1]Revelación!$O$12</f>
        <v>0</v>
      </c>
      <c r="Q180" s="82">
        <v>1</v>
      </c>
      <c r="R180" s="83">
        <f>+Q180/[1]Revelación!$Q$12</f>
        <v>0.05</v>
      </c>
      <c r="S180" s="82">
        <f t="shared" si="35"/>
        <v>1</v>
      </c>
      <c r="T180" s="84">
        <f>+S180/[1]Revelación!$S$12</f>
        <v>3.125E-2</v>
      </c>
    </row>
    <row r="181" spans="1:20" ht="45" x14ac:dyDescent="0.25">
      <c r="A181" s="69">
        <v>3</v>
      </c>
      <c r="B181" s="77" t="s">
        <v>448</v>
      </c>
      <c r="C181" s="78" t="s">
        <v>449</v>
      </c>
      <c r="D181" s="80" t="s">
        <v>531</v>
      </c>
      <c r="E181" s="94"/>
      <c r="F181" s="94"/>
      <c r="G181" s="80" t="s">
        <v>528</v>
      </c>
      <c r="H181" s="94"/>
      <c r="I181" s="94"/>
      <c r="J181" s="94"/>
      <c r="L181" s="81">
        <v>2</v>
      </c>
      <c r="M181" s="82">
        <v>3</v>
      </c>
      <c r="N181" s="83">
        <f>+M181/[1]Revelación!$M$12</f>
        <v>0.3</v>
      </c>
      <c r="O181" s="82">
        <v>0</v>
      </c>
      <c r="P181" s="83">
        <f>+O181/[1]Revelación!$O$12</f>
        <v>0</v>
      </c>
      <c r="Q181" s="82">
        <v>2</v>
      </c>
      <c r="R181" s="83">
        <f>+Q181/[1]Revelación!$Q$12</f>
        <v>0.1</v>
      </c>
      <c r="S181" s="82">
        <f t="shared" si="35"/>
        <v>5</v>
      </c>
      <c r="T181" s="84">
        <f>+S181/[1]Revelación!$S$12</f>
        <v>0.15625</v>
      </c>
    </row>
    <row r="182" spans="1:20" ht="150" x14ac:dyDescent="0.25">
      <c r="A182" s="69">
        <v>4</v>
      </c>
      <c r="B182" s="77" t="s">
        <v>451</v>
      </c>
      <c r="C182" s="85" t="s">
        <v>452</v>
      </c>
      <c r="D182" s="80" t="s">
        <v>531</v>
      </c>
      <c r="E182" s="94"/>
      <c r="F182" s="94"/>
      <c r="G182" s="80" t="s">
        <v>528</v>
      </c>
      <c r="I182" s="80"/>
      <c r="J182" s="94"/>
      <c r="L182" s="81">
        <v>3</v>
      </c>
      <c r="M182" s="86">
        <v>1</v>
      </c>
      <c r="N182" s="83">
        <f>+M182/[1]Revelación!$M$12</f>
        <v>0.1</v>
      </c>
      <c r="O182" s="86">
        <v>0</v>
      </c>
      <c r="P182" s="83">
        <f>+O182/[1]Revelación!$O$12</f>
        <v>0</v>
      </c>
      <c r="Q182" s="86">
        <v>0</v>
      </c>
      <c r="R182" s="83">
        <f>+Q182/[1]Revelación!$Q$12</f>
        <v>0</v>
      </c>
      <c r="S182" s="82">
        <f t="shared" si="35"/>
        <v>1</v>
      </c>
      <c r="T182" s="84">
        <f>+S182/[1]Revelación!$S$12</f>
        <v>3.125E-2</v>
      </c>
    </row>
    <row r="183" spans="1:20" ht="30" x14ac:dyDescent="0.25">
      <c r="A183" s="69">
        <v>5</v>
      </c>
      <c r="B183" s="77" t="s">
        <v>454</v>
      </c>
      <c r="C183" s="85" t="s">
        <v>455</v>
      </c>
      <c r="D183" s="80" t="s">
        <v>531</v>
      </c>
      <c r="E183" s="94"/>
      <c r="F183" s="94"/>
      <c r="G183" s="80" t="s">
        <v>528</v>
      </c>
      <c r="H183" s="87"/>
      <c r="I183" s="87"/>
      <c r="J183" s="87"/>
      <c r="L183" s="81">
        <v>4</v>
      </c>
      <c r="M183" s="86">
        <v>2</v>
      </c>
      <c r="N183" s="83">
        <f>+M183/[1]Revelación!$M$12</f>
        <v>0.2</v>
      </c>
      <c r="O183" s="86">
        <v>0</v>
      </c>
      <c r="P183" s="83">
        <f>+O183/[1]Revelación!$O$12</f>
        <v>0</v>
      </c>
      <c r="Q183" s="86">
        <v>2</v>
      </c>
      <c r="R183" s="83">
        <f>+Q183/[1]Revelación!$Q$12</f>
        <v>0.1</v>
      </c>
      <c r="S183" s="82">
        <f t="shared" si="35"/>
        <v>4</v>
      </c>
      <c r="T183" s="84">
        <f>+S183/[1]Revelación!$S$12</f>
        <v>0.125</v>
      </c>
    </row>
    <row r="184" spans="1:20" ht="30" x14ac:dyDescent="0.25">
      <c r="A184" s="69">
        <v>6</v>
      </c>
      <c r="B184" s="77" t="s">
        <v>457</v>
      </c>
      <c r="C184" s="88" t="s">
        <v>458</v>
      </c>
      <c r="D184" s="94" t="s">
        <v>444</v>
      </c>
      <c r="E184" s="94"/>
      <c r="F184" s="94"/>
      <c r="G184" s="94"/>
      <c r="H184" s="94"/>
      <c r="I184" s="94"/>
      <c r="J184" s="94"/>
      <c r="L184" s="81">
        <v>5</v>
      </c>
      <c r="M184" s="86">
        <v>1</v>
      </c>
      <c r="N184" s="83">
        <f>+M184/[1]Revelación!$M$12</f>
        <v>0.1</v>
      </c>
      <c r="O184" s="86">
        <v>1</v>
      </c>
      <c r="P184" s="83">
        <f>+O184/[1]Revelación!$O$12</f>
        <v>0.5</v>
      </c>
      <c r="Q184" s="86">
        <v>0</v>
      </c>
      <c r="R184" s="83">
        <f>+Q184/[1]Revelación!$Q$12</f>
        <v>0</v>
      </c>
      <c r="S184" s="82">
        <f t="shared" si="35"/>
        <v>2</v>
      </c>
      <c r="T184" s="84">
        <f>+S184/[1]Revelación!$S$12</f>
        <v>6.25E-2</v>
      </c>
    </row>
    <row r="185" spans="1:20" ht="30.75" thickBot="1" x14ac:dyDescent="0.3">
      <c r="A185" s="69">
        <v>7</v>
      </c>
      <c r="B185" s="77" t="s">
        <v>459</v>
      </c>
      <c r="C185" s="88" t="s">
        <v>460</v>
      </c>
      <c r="D185" s="94" t="s">
        <v>532</v>
      </c>
      <c r="E185" s="94"/>
      <c r="F185" s="94"/>
      <c r="G185" s="94"/>
      <c r="H185" s="94" t="s">
        <v>528</v>
      </c>
      <c r="I185" s="94"/>
      <c r="J185" s="80"/>
      <c r="L185" s="89" t="s">
        <v>440</v>
      </c>
      <c r="M185" s="90">
        <f t="shared" ref="M185:T185" si="36">SUM(M179:M184)</f>
        <v>10</v>
      </c>
      <c r="N185" s="91">
        <f t="shared" si="36"/>
        <v>0.99999999999999989</v>
      </c>
      <c r="O185" s="90">
        <f t="shared" si="36"/>
        <v>2</v>
      </c>
      <c r="P185" s="91">
        <f t="shared" si="36"/>
        <v>1</v>
      </c>
      <c r="Q185" s="90">
        <f t="shared" si="36"/>
        <v>20</v>
      </c>
      <c r="R185" s="91">
        <f t="shared" si="36"/>
        <v>1</v>
      </c>
      <c r="S185" s="90">
        <f t="shared" si="36"/>
        <v>32</v>
      </c>
      <c r="T185" s="92">
        <f t="shared" si="36"/>
        <v>1</v>
      </c>
    </row>
    <row r="186" spans="1:20" ht="30" x14ac:dyDescent="0.25">
      <c r="A186" s="69">
        <v>8</v>
      </c>
      <c r="B186" s="77" t="s">
        <v>461</v>
      </c>
      <c r="C186" s="88" t="s">
        <v>462</v>
      </c>
      <c r="D186" s="94" t="s">
        <v>576</v>
      </c>
      <c r="E186" s="94"/>
      <c r="F186" s="94"/>
      <c r="G186" s="94"/>
      <c r="H186" s="94"/>
      <c r="I186" s="94" t="s">
        <v>528</v>
      </c>
      <c r="J186" s="94"/>
    </row>
    <row r="187" spans="1:20" ht="60" x14ac:dyDescent="0.25">
      <c r="A187" s="69">
        <v>9</v>
      </c>
      <c r="B187" s="93" t="s">
        <v>463</v>
      </c>
      <c r="C187" s="88" t="s">
        <v>464</v>
      </c>
      <c r="D187" s="94" t="s">
        <v>444</v>
      </c>
      <c r="E187" s="94"/>
      <c r="F187" s="94"/>
      <c r="G187" s="94"/>
      <c r="H187" s="94"/>
      <c r="I187" s="94"/>
      <c r="J187" s="94"/>
      <c r="S187" s="101">
        <f>TRANSPOSE(SUMPRODUCT(L180:L184,S180:S184))/((S185-S179)*L184)</f>
        <v>0.61538461538461542</v>
      </c>
      <c r="T187" s="69" t="s">
        <v>577</v>
      </c>
    </row>
    <row r="188" spans="1:20" ht="90" x14ac:dyDescent="0.25">
      <c r="A188" s="69">
        <v>10</v>
      </c>
      <c r="B188" s="93" t="s">
        <v>465</v>
      </c>
      <c r="C188" s="88" t="s">
        <v>466</v>
      </c>
      <c r="D188" s="94" t="s">
        <v>444</v>
      </c>
      <c r="E188" s="94"/>
      <c r="F188" s="94"/>
      <c r="G188" s="94"/>
      <c r="H188" s="94"/>
      <c r="I188" s="94"/>
      <c r="J188" s="94"/>
    </row>
    <row r="189" spans="1:20" ht="180" x14ac:dyDescent="0.25">
      <c r="A189" s="69">
        <v>11</v>
      </c>
      <c r="B189" s="93" t="s">
        <v>467</v>
      </c>
      <c r="C189" s="88" t="s">
        <v>468</v>
      </c>
      <c r="D189" s="94" t="s">
        <v>444</v>
      </c>
      <c r="E189" s="94"/>
      <c r="F189" s="94"/>
      <c r="G189" s="94"/>
      <c r="H189" s="94"/>
      <c r="I189" s="94"/>
      <c r="J189" s="94"/>
    </row>
    <row r="190" spans="1:20" ht="120" x14ac:dyDescent="0.25">
      <c r="A190" s="69">
        <v>12</v>
      </c>
      <c r="B190" s="93" t="s">
        <v>469</v>
      </c>
      <c r="C190" s="88" t="s">
        <v>470</v>
      </c>
      <c r="D190" s="80" t="s">
        <v>533</v>
      </c>
      <c r="E190" s="94"/>
      <c r="F190" s="94"/>
      <c r="G190" s="94"/>
      <c r="H190" s="94"/>
      <c r="I190" s="94"/>
      <c r="J190" s="80" t="s">
        <v>528</v>
      </c>
    </row>
    <row r="191" spans="1:20" ht="60" x14ac:dyDescent="0.25">
      <c r="A191" s="69">
        <v>13</v>
      </c>
      <c r="B191" s="93" t="s">
        <v>472</v>
      </c>
      <c r="C191" s="78" t="s">
        <v>473</v>
      </c>
      <c r="D191" s="80" t="s">
        <v>519</v>
      </c>
      <c r="E191" s="94"/>
      <c r="F191" s="94"/>
      <c r="G191" s="94"/>
      <c r="H191" s="94"/>
      <c r="I191" s="80" t="s">
        <v>528</v>
      </c>
      <c r="J191" s="94"/>
    </row>
    <row r="192" spans="1:20" ht="75" x14ac:dyDescent="0.25">
      <c r="A192" s="69">
        <v>14</v>
      </c>
      <c r="B192" s="93" t="s">
        <v>474</v>
      </c>
      <c r="C192" s="88" t="s">
        <v>475</v>
      </c>
      <c r="D192" s="94" t="s">
        <v>478</v>
      </c>
      <c r="E192" s="94"/>
      <c r="F192" s="94" t="s">
        <v>528</v>
      </c>
      <c r="G192" s="94"/>
      <c r="H192" s="94"/>
      <c r="I192" s="94"/>
      <c r="J192" s="94"/>
    </row>
    <row r="193" spans="1:10" ht="60" x14ac:dyDescent="0.25">
      <c r="A193" s="69">
        <v>15</v>
      </c>
      <c r="B193" s="93" t="s">
        <v>476</v>
      </c>
      <c r="C193" s="78" t="s">
        <v>477</v>
      </c>
      <c r="D193" s="94" t="s">
        <v>444</v>
      </c>
      <c r="E193" s="94"/>
      <c r="F193" s="94"/>
      <c r="G193" s="94"/>
      <c r="H193" s="94"/>
      <c r="I193" s="94"/>
      <c r="J193" s="94"/>
    </row>
    <row r="194" spans="1:10" ht="105" x14ac:dyDescent="0.25">
      <c r="A194" s="69">
        <v>16</v>
      </c>
      <c r="B194" s="93" t="s">
        <v>479</v>
      </c>
      <c r="C194" s="78" t="s">
        <v>480</v>
      </c>
      <c r="D194" s="80" t="s">
        <v>534</v>
      </c>
      <c r="E194" s="94"/>
      <c r="F194" s="94"/>
      <c r="G194" s="80" t="s">
        <v>528</v>
      </c>
      <c r="H194" s="94"/>
      <c r="I194" s="94"/>
      <c r="J194" s="94"/>
    </row>
    <row r="195" spans="1:10" ht="135" x14ac:dyDescent="0.25">
      <c r="A195" s="69">
        <v>17</v>
      </c>
      <c r="B195" s="93" t="s">
        <v>481</v>
      </c>
      <c r="C195" s="88" t="s">
        <v>482</v>
      </c>
      <c r="D195" s="94" t="s">
        <v>444</v>
      </c>
      <c r="E195" s="94"/>
      <c r="F195" s="94"/>
      <c r="G195" s="94"/>
      <c r="H195" s="94"/>
      <c r="I195" s="94"/>
      <c r="J195" s="94"/>
    </row>
    <row r="196" spans="1:10" ht="60" x14ac:dyDescent="0.25">
      <c r="A196" s="69">
        <v>18</v>
      </c>
      <c r="B196" s="93" t="s">
        <v>484</v>
      </c>
      <c r="C196" s="78" t="s">
        <v>485</v>
      </c>
      <c r="D196" s="94" t="s">
        <v>444</v>
      </c>
      <c r="E196" s="94"/>
      <c r="F196" s="94"/>
      <c r="G196" s="94"/>
      <c r="H196" s="94"/>
      <c r="I196" s="94"/>
      <c r="J196" s="94"/>
    </row>
    <row r="197" spans="1:10" ht="60" x14ac:dyDescent="0.25">
      <c r="A197" s="69">
        <v>19</v>
      </c>
      <c r="B197" s="93" t="s">
        <v>486</v>
      </c>
      <c r="C197" s="78" t="s">
        <v>487</v>
      </c>
      <c r="D197" s="94" t="s">
        <v>444</v>
      </c>
      <c r="E197" s="94"/>
      <c r="F197" s="94"/>
      <c r="G197" s="94"/>
      <c r="H197" s="94"/>
      <c r="I197" s="94"/>
      <c r="J197" s="94"/>
    </row>
    <row r="198" spans="1:10" ht="60" x14ac:dyDescent="0.25">
      <c r="A198" s="69">
        <v>20</v>
      </c>
      <c r="B198" s="93" t="s">
        <v>489</v>
      </c>
      <c r="C198" s="78" t="s">
        <v>490</v>
      </c>
      <c r="D198" s="94" t="s">
        <v>444</v>
      </c>
      <c r="E198" s="94"/>
      <c r="F198" s="94"/>
      <c r="G198" s="94"/>
      <c r="H198" s="94"/>
      <c r="I198" s="94"/>
      <c r="J198" s="94"/>
    </row>
    <row r="199" spans="1:10" ht="30" x14ac:dyDescent="0.25">
      <c r="A199" s="69">
        <v>21</v>
      </c>
      <c r="B199" s="93" t="s">
        <v>491</v>
      </c>
      <c r="C199" s="78" t="s">
        <v>492</v>
      </c>
      <c r="D199" s="94" t="s">
        <v>444</v>
      </c>
      <c r="E199" s="94"/>
      <c r="F199" s="94"/>
      <c r="G199" s="94"/>
      <c r="H199" s="94"/>
      <c r="I199" s="94"/>
      <c r="J199" s="94"/>
    </row>
    <row r="200" spans="1:10" ht="30" x14ac:dyDescent="0.25">
      <c r="A200" s="69">
        <v>22</v>
      </c>
      <c r="B200" s="93" t="s">
        <v>493</v>
      </c>
      <c r="C200" s="88" t="s">
        <v>494</v>
      </c>
      <c r="D200" s="80" t="s">
        <v>534</v>
      </c>
      <c r="E200" s="94"/>
      <c r="F200" s="94"/>
      <c r="G200" s="80" t="s">
        <v>528</v>
      </c>
      <c r="H200" s="94"/>
      <c r="I200" s="94"/>
      <c r="J200" s="94"/>
    </row>
    <row r="201" spans="1:10" ht="60" x14ac:dyDescent="0.25">
      <c r="A201" s="69">
        <v>23</v>
      </c>
      <c r="B201" s="93" t="s">
        <v>495</v>
      </c>
      <c r="C201" s="78" t="s">
        <v>496</v>
      </c>
      <c r="D201" s="94" t="s">
        <v>444</v>
      </c>
      <c r="E201" s="94"/>
      <c r="F201" s="94"/>
      <c r="G201" s="94"/>
      <c r="H201" s="94"/>
      <c r="I201" s="94"/>
      <c r="J201" s="94"/>
    </row>
    <row r="202" spans="1:10" ht="210" x14ac:dyDescent="0.25">
      <c r="A202" s="69">
        <v>24</v>
      </c>
      <c r="B202" s="93" t="s">
        <v>497</v>
      </c>
      <c r="C202" s="78" t="s">
        <v>498</v>
      </c>
      <c r="D202" s="80" t="s">
        <v>534</v>
      </c>
      <c r="E202" s="94"/>
      <c r="F202" s="94"/>
      <c r="G202" s="94"/>
      <c r="I202" s="80" t="s">
        <v>528</v>
      </c>
      <c r="J202" s="94"/>
    </row>
    <row r="203" spans="1:10" ht="150" x14ac:dyDescent="0.25">
      <c r="A203" s="69">
        <v>25</v>
      </c>
      <c r="B203" s="93" t="s">
        <v>500</v>
      </c>
      <c r="C203" s="78" t="s">
        <v>501</v>
      </c>
      <c r="D203" s="94" t="s">
        <v>444</v>
      </c>
      <c r="E203" s="94"/>
      <c r="F203" s="94"/>
      <c r="G203" s="94"/>
      <c r="H203" s="94"/>
      <c r="I203" s="94"/>
      <c r="J203" s="94"/>
    </row>
    <row r="204" spans="1:10" ht="90" x14ac:dyDescent="0.25">
      <c r="A204" s="69">
        <v>26</v>
      </c>
      <c r="B204" s="93" t="s">
        <v>502</v>
      </c>
      <c r="C204" s="78" t="s">
        <v>503</v>
      </c>
      <c r="D204" s="94" t="s">
        <v>444</v>
      </c>
      <c r="E204" s="94"/>
      <c r="F204" s="94"/>
      <c r="G204" s="94"/>
      <c r="H204" s="94"/>
      <c r="I204" s="94"/>
      <c r="J204" s="94"/>
    </row>
    <row r="205" spans="1:10" ht="45" x14ac:dyDescent="0.25">
      <c r="A205" s="69">
        <v>27</v>
      </c>
      <c r="B205" s="93" t="s">
        <v>504</v>
      </c>
      <c r="C205" s="78" t="s">
        <v>505</v>
      </c>
      <c r="D205" s="94" t="s">
        <v>444</v>
      </c>
      <c r="E205" s="94"/>
      <c r="F205" s="94"/>
      <c r="G205" s="94"/>
      <c r="H205" s="94"/>
      <c r="I205" s="94"/>
      <c r="J205" s="94"/>
    </row>
    <row r="206" spans="1:10" ht="90" x14ac:dyDescent="0.25">
      <c r="A206" s="69">
        <v>28</v>
      </c>
      <c r="B206" s="93" t="s">
        <v>506</v>
      </c>
      <c r="C206" s="78" t="s">
        <v>507</v>
      </c>
      <c r="D206" s="94" t="s">
        <v>444</v>
      </c>
      <c r="E206" s="94"/>
      <c r="F206" s="94"/>
      <c r="G206" s="94"/>
      <c r="H206" s="94"/>
      <c r="I206" s="94"/>
      <c r="J206" s="94"/>
    </row>
    <row r="207" spans="1:10" ht="30" x14ac:dyDescent="0.25">
      <c r="A207" s="69">
        <v>29</v>
      </c>
      <c r="B207" s="93" t="s">
        <v>508</v>
      </c>
      <c r="C207" s="78" t="s">
        <v>509</v>
      </c>
      <c r="D207" s="94" t="s">
        <v>444</v>
      </c>
      <c r="E207" s="94"/>
      <c r="F207" s="94"/>
      <c r="G207" s="94"/>
      <c r="H207" s="94"/>
      <c r="I207" s="94"/>
      <c r="J207" s="94"/>
    </row>
    <row r="208" spans="1:10" ht="120" x14ac:dyDescent="0.25">
      <c r="A208" s="69">
        <v>30</v>
      </c>
      <c r="B208" s="95" t="s">
        <v>510</v>
      </c>
      <c r="C208" s="88" t="s">
        <v>511</v>
      </c>
      <c r="D208" s="94" t="s">
        <v>444</v>
      </c>
      <c r="E208" s="94"/>
      <c r="F208" s="94"/>
      <c r="G208" s="94"/>
      <c r="H208" s="94"/>
      <c r="I208" s="94"/>
      <c r="J208" s="94"/>
    </row>
    <row r="209" spans="1:20" ht="75" x14ac:dyDescent="0.25">
      <c r="A209" s="69">
        <v>31</v>
      </c>
      <c r="B209" s="93" t="s">
        <v>512</v>
      </c>
      <c r="C209" s="78" t="s">
        <v>513</v>
      </c>
      <c r="D209" s="94" t="s">
        <v>444</v>
      </c>
      <c r="E209" s="94"/>
      <c r="F209" s="94"/>
      <c r="G209" s="94"/>
      <c r="H209" s="94"/>
      <c r="I209" s="94"/>
      <c r="J209" s="94"/>
    </row>
    <row r="210" spans="1:20" ht="30" x14ac:dyDescent="0.25">
      <c r="A210" s="69">
        <v>32</v>
      </c>
      <c r="B210" s="93" t="s">
        <v>514</v>
      </c>
      <c r="C210" s="78" t="s">
        <v>515</v>
      </c>
      <c r="D210" s="94" t="s">
        <v>444</v>
      </c>
      <c r="E210" s="94"/>
      <c r="F210" s="94"/>
      <c r="G210" s="94"/>
      <c r="H210" s="94"/>
      <c r="I210" s="94"/>
      <c r="J210" s="94"/>
    </row>
    <row r="211" spans="1:20" ht="15.75" thickBot="1" x14ac:dyDescent="0.3"/>
    <row r="212" spans="1:20" ht="15.75" thickBot="1" x14ac:dyDescent="0.3">
      <c r="E212" s="174" t="s">
        <v>432</v>
      </c>
      <c r="F212" s="175"/>
      <c r="G212" s="175"/>
      <c r="H212" s="175"/>
      <c r="I212" s="175"/>
      <c r="J212" s="176"/>
    </row>
    <row r="213" spans="1:20" ht="15.75" thickBot="1" x14ac:dyDescent="0.3">
      <c r="B213" s="64" t="s">
        <v>433</v>
      </c>
      <c r="C213" s="64" t="s">
        <v>434</v>
      </c>
      <c r="D213" s="64" t="s">
        <v>435</v>
      </c>
      <c r="E213" s="64" t="s">
        <v>444</v>
      </c>
      <c r="F213" s="64">
        <v>1</v>
      </c>
      <c r="G213" s="64">
        <v>2</v>
      </c>
      <c r="H213" s="64">
        <v>3</v>
      </c>
      <c r="I213" s="64">
        <v>4</v>
      </c>
      <c r="J213" s="64">
        <v>5</v>
      </c>
      <c r="L213" s="70" t="s">
        <v>431</v>
      </c>
      <c r="M213" s="137" t="s">
        <v>436</v>
      </c>
      <c r="N213" s="137" t="s">
        <v>437</v>
      </c>
      <c r="O213" s="137" t="s">
        <v>438</v>
      </c>
      <c r="P213" s="137" t="s">
        <v>437</v>
      </c>
      <c r="Q213" s="137" t="s">
        <v>439</v>
      </c>
      <c r="R213" s="137" t="s">
        <v>437</v>
      </c>
      <c r="S213" s="137" t="s">
        <v>440</v>
      </c>
      <c r="T213" s="137" t="s">
        <v>437</v>
      </c>
    </row>
    <row r="214" spans="1:20" ht="60" x14ac:dyDescent="0.25">
      <c r="A214" s="69">
        <v>1</v>
      </c>
      <c r="B214" s="71" t="s">
        <v>441</v>
      </c>
      <c r="C214" s="72" t="s">
        <v>442</v>
      </c>
      <c r="D214" s="34" t="s">
        <v>447</v>
      </c>
      <c r="E214" s="34"/>
      <c r="F214" s="34"/>
      <c r="G214" s="34"/>
      <c r="H214" s="34"/>
      <c r="I214" s="34"/>
      <c r="J214" s="34" t="s">
        <v>528</v>
      </c>
      <c r="L214" s="73" t="s">
        <v>444</v>
      </c>
      <c r="M214" s="74">
        <v>3</v>
      </c>
      <c r="N214" s="75">
        <f t="shared" ref="N214:N219" si="37">+M214/$M$220</f>
        <v>0.3</v>
      </c>
      <c r="O214" s="74">
        <v>1</v>
      </c>
      <c r="P214" s="75">
        <f t="shared" ref="P214:P219" si="38">+O214/$O$220</f>
        <v>0.5</v>
      </c>
      <c r="Q214" s="74">
        <v>17</v>
      </c>
      <c r="R214" s="75">
        <f t="shared" ref="R214:R219" si="39">+Q214/$Q$220</f>
        <v>0.85</v>
      </c>
      <c r="S214" s="74">
        <f t="shared" ref="S214:S219" si="40">+M214+O214+Q214</f>
        <v>21</v>
      </c>
      <c r="T214" s="76">
        <f t="shared" ref="T214:T219" si="41">+S214/$S$220</f>
        <v>0.65625</v>
      </c>
    </row>
    <row r="215" spans="1:20" ht="30" x14ac:dyDescent="0.25">
      <c r="A215" s="69">
        <v>2</v>
      </c>
      <c r="B215" s="77" t="s">
        <v>445</v>
      </c>
      <c r="C215" s="78" t="s">
        <v>446</v>
      </c>
      <c r="D215" s="34" t="s">
        <v>447</v>
      </c>
      <c r="E215" s="94"/>
      <c r="F215" s="94"/>
      <c r="G215" s="94"/>
      <c r="H215" s="94"/>
      <c r="I215" s="94"/>
      <c r="J215" s="34" t="s">
        <v>528</v>
      </c>
      <c r="L215" s="81">
        <v>1</v>
      </c>
      <c r="M215" s="82">
        <v>0</v>
      </c>
      <c r="N215" s="83">
        <f t="shared" si="37"/>
        <v>0</v>
      </c>
      <c r="O215" s="82">
        <v>0</v>
      </c>
      <c r="P215" s="83">
        <f t="shared" si="38"/>
        <v>0</v>
      </c>
      <c r="Q215" s="82">
        <v>0</v>
      </c>
      <c r="R215" s="83">
        <f t="shared" si="39"/>
        <v>0</v>
      </c>
      <c r="S215" s="82">
        <f t="shared" si="40"/>
        <v>0</v>
      </c>
      <c r="T215" s="84">
        <f t="shared" si="41"/>
        <v>0</v>
      </c>
    </row>
    <row r="216" spans="1:20" ht="45" x14ac:dyDescent="0.25">
      <c r="A216" s="69">
        <v>3</v>
      </c>
      <c r="B216" s="77" t="s">
        <v>448</v>
      </c>
      <c r="C216" s="78" t="s">
        <v>449</v>
      </c>
      <c r="D216" s="94" t="s">
        <v>535</v>
      </c>
      <c r="E216" s="94"/>
      <c r="F216" s="94"/>
      <c r="G216" s="94"/>
      <c r="H216" s="94" t="s">
        <v>528</v>
      </c>
      <c r="I216" s="94"/>
      <c r="J216" s="94"/>
      <c r="L216" s="81">
        <v>2</v>
      </c>
      <c r="M216" s="82">
        <v>0</v>
      </c>
      <c r="N216" s="83">
        <f t="shared" si="37"/>
        <v>0</v>
      </c>
      <c r="O216" s="82">
        <v>0</v>
      </c>
      <c r="P216" s="83">
        <f t="shared" si="38"/>
        <v>0</v>
      </c>
      <c r="Q216" s="82">
        <v>1</v>
      </c>
      <c r="R216" s="83">
        <f t="shared" si="39"/>
        <v>0.05</v>
      </c>
      <c r="S216" s="82">
        <f t="shared" si="40"/>
        <v>1</v>
      </c>
      <c r="T216" s="84">
        <f t="shared" si="41"/>
        <v>3.125E-2</v>
      </c>
    </row>
    <row r="217" spans="1:20" ht="150" x14ac:dyDescent="0.25">
      <c r="A217" s="69">
        <v>4</v>
      </c>
      <c r="B217" s="77" t="s">
        <v>451</v>
      </c>
      <c r="C217" s="85" t="s">
        <v>452</v>
      </c>
      <c r="D217" s="94" t="s">
        <v>535</v>
      </c>
      <c r="E217" s="94"/>
      <c r="F217" s="94"/>
      <c r="G217" s="94"/>
      <c r="H217" s="94"/>
      <c r="I217" s="94" t="s">
        <v>528</v>
      </c>
      <c r="J217" s="94"/>
      <c r="L217" s="81">
        <v>3</v>
      </c>
      <c r="M217" s="86">
        <v>1</v>
      </c>
      <c r="N217" s="83">
        <f t="shared" si="37"/>
        <v>0.1</v>
      </c>
      <c r="O217" s="86">
        <v>0</v>
      </c>
      <c r="P217" s="83">
        <f t="shared" si="38"/>
        <v>0</v>
      </c>
      <c r="Q217" s="86">
        <v>0</v>
      </c>
      <c r="R217" s="83">
        <f t="shared" si="39"/>
        <v>0</v>
      </c>
      <c r="S217" s="82">
        <f t="shared" si="40"/>
        <v>1</v>
      </c>
      <c r="T217" s="84">
        <f t="shared" si="41"/>
        <v>3.125E-2</v>
      </c>
    </row>
    <row r="218" spans="1:20" ht="30" x14ac:dyDescent="0.25">
      <c r="A218" s="69">
        <v>5</v>
      </c>
      <c r="B218" s="77" t="s">
        <v>454</v>
      </c>
      <c r="C218" s="85" t="s">
        <v>455</v>
      </c>
      <c r="D218" s="87" t="s">
        <v>588</v>
      </c>
      <c r="E218" s="87"/>
      <c r="F218" s="87"/>
      <c r="G218" s="87"/>
      <c r="H218" s="87"/>
      <c r="I218" s="87" t="s">
        <v>528</v>
      </c>
      <c r="J218" s="87"/>
      <c r="L218" s="81">
        <v>4</v>
      </c>
      <c r="M218" s="86">
        <v>3</v>
      </c>
      <c r="N218" s="83">
        <f t="shared" si="37"/>
        <v>0.3</v>
      </c>
      <c r="O218" s="86">
        <v>0</v>
      </c>
      <c r="P218" s="83">
        <f t="shared" si="38"/>
        <v>0</v>
      </c>
      <c r="Q218" s="86">
        <v>1</v>
      </c>
      <c r="R218" s="83">
        <f t="shared" si="39"/>
        <v>0.05</v>
      </c>
      <c r="S218" s="82">
        <f t="shared" si="40"/>
        <v>4</v>
      </c>
      <c r="T218" s="84">
        <f t="shared" si="41"/>
        <v>0.125</v>
      </c>
    </row>
    <row r="219" spans="1:20" ht="30" x14ac:dyDescent="0.25">
      <c r="A219" s="69">
        <v>6</v>
      </c>
      <c r="B219" s="77" t="s">
        <v>457</v>
      </c>
      <c r="C219" s="88" t="s">
        <v>458</v>
      </c>
      <c r="D219" s="94" t="s">
        <v>444</v>
      </c>
      <c r="E219" s="94"/>
      <c r="F219" s="94"/>
      <c r="G219" s="94"/>
      <c r="H219" s="94"/>
      <c r="I219" s="94"/>
      <c r="J219" s="94"/>
      <c r="L219" s="81">
        <v>5</v>
      </c>
      <c r="M219" s="86">
        <v>3</v>
      </c>
      <c r="N219" s="83">
        <f t="shared" si="37"/>
        <v>0.3</v>
      </c>
      <c r="O219" s="86">
        <v>1</v>
      </c>
      <c r="P219" s="83">
        <f t="shared" si="38"/>
        <v>0.5</v>
      </c>
      <c r="Q219" s="86">
        <v>1</v>
      </c>
      <c r="R219" s="83">
        <f t="shared" si="39"/>
        <v>0.05</v>
      </c>
      <c r="S219" s="82">
        <f t="shared" si="40"/>
        <v>5</v>
      </c>
      <c r="T219" s="84">
        <f t="shared" si="41"/>
        <v>0.15625</v>
      </c>
    </row>
    <row r="220" spans="1:20" ht="30.75" thickBot="1" x14ac:dyDescent="0.3">
      <c r="A220" s="69">
        <v>7</v>
      </c>
      <c r="B220" s="77" t="s">
        <v>459</v>
      </c>
      <c r="C220" s="88" t="s">
        <v>460</v>
      </c>
      <c r="D220" s="94" t="s">
        <v>535</v>
      </c>
      <c r="E220" s="94"/>
      <c r="F220" s="94"/>
      <c r="G220" s="94"/>
      <c r="H220" s="94"/>
      <c r="I220" s="94"/>
      <c r="J220" s="94" t="s">
        <v>528</v>
      </c>
      <c r="L220" s="89" t="s">
        <v>440</v>
      </c>
      <c r="M220" s="90">
        <f t="shared" ref="M220:T220" si="42">SUM(M214:M219)</f>
        <v>10</v>
      </c>
      <c r="N220" s="91">
        <f t="shared" si="42"/>
        <v>1</v>
      </c>
      <c r="O220" s="90">
        <f t="shared" si="42"/>
        <v>2</v>
      </c>
      <c r="P220" s="91">
        <f t="shared" si="42"/>
        <v>1</v>
      </c>
      <c r="Q220" s="90">
        <f t="shared" si="42"/>
        <v>20</v>
      </c>
      <c r="R220" s="91">
        <f t="shared" si="42"/>
        <v>1</v>
      </c>
      <c r="S220" s="90">
        <f t="shared" si="42"/>
        <v>32</v>
      </c>
      <c r="T220" s="92">
        <f t="shared" si="42"/>
        <v>1</v>
      </c>
    </row>
    <row r="221" spans="1:20" ht="30" x14ac:dyDescent="0.25">
      <c r="A221" s="69">
        <v>8</v>
      </c>
      <c r="B221" s="77" t="s">
        <v>461</v>
      </c>
      <c r="C221" s="88" t="s">
        <v>462</v>
      </c>
      <c r="D221" s="94" t="s">
        <v>576</v>
      </c>
      <c r="E221" s="94"/>
      <c r="F221" s="94"/>
      <c r="G221" s="94"/>
      <c r="H221" s="94"/>
      <c r="I221" s="94" t="s">
        <v>528</v>
      </c>
      <c r="J221" s="94"/>
    </row>
    <row r="222" spans="1:20" ht="60" x14ac:dyDescent="0.25">
      <c r="A222" s="69">
        <v>9</v>
      </c>
      <c r="B222" s="93" t="s">
        <v>463</v>
      </c>
      <c r="C222" s="88" t="s">
        <v>464</v>
      </c>
      <c r="D222" s="94" t="s">
        <v>444</v>
      </c>
      <c r="E222" s="94"/>
      <c r="F222" s="94"/>
      <c r="G222" s="94"/>
      <c r="H222" s="94"/>
      <c r="I222" s="94"/>
      <c r="J222" s="94"/>
      <c r="S222" s="101">
        <f>TRANSPOSE(SUMPRODUCT(L215:L219,S215:S219))/((S220-S214)*L219)</f>
        <v>0.83636363636363631</v>
      </c>
      <c r="T222" s="69" t="s">
        <v>577</v>
      </c>
    </row>
    <row r="223" spans="1:20" ht="90" x14ac:dyDescent="0.25">
      <c r="A223" s="69">
        <v>10</v>
      </c>
      <c r="B223" s="93" t="s">
        <v>465</v>
      </c>
      <c r="C223" s="88" t="s">
        <v>466</v>
      </c>
      <c r="D223" s="94" t="s">
        <v>444</v>
      </c>
      <c r="E223" s="94"/>
      <c r="F223" s="94"/>
      <c r="G223" s="94"/>
      <c r="H223" s="94"/>
      <c r="I223" s="94"/>
      <c r="J223" s="94"/>
    </row>
    <row r="224" spans="1:20" ht="180" x14ac:dyDescent="0.25">
      <c r="A224" s="69">
        <v>11</v>
      </c>
      <c r="B224" s="93" t="s">
        <v>467</v>
      </c>
      <c r="C224" s="88" t="s">
        <v>468</v>
      </c>
      <c r="D224" s="94" t="s">
        <v>444</v>
      </c>
      <c r="E224" s="94"/>
      <c r="F224" s="94"/>
      <c r="G224" s="94"/>
      <c r="H224" s="94"/>
      <c r="I224" s="94"/>
      <c r="J224" s="94"/>
    </row>
    <row r="225" spans="1:10" ht="120" x14ac:dyDescent="0.25">
      <c r="A225" s="69">
        <v>12</v>
      </c>
      <c r="B225" s="93" t="s">
        <v>469</v>
      </c>
      <c r="C225" s="88" t="s">
        <v>470</v>
      </c>
      <c r="D225" s="94" t="s">
        <v>581</v>
      </c>
      <c r="E225" s="94"/>
      <c r="F225" s="94"/>
      <c r="G225" s="94"/>
      <c r="H225" s="94"/>
      <c r="J225" s="94" t="s">
        <v>528</v>
      </c>
    </row>
    <row r="226" spans="1:10" ht="60" x14ac:dyDescent="0.25">
      <c r="A226" s="69">
        <v>13</v>
      </c>
      <c r="B226" s="93" t="s">
        <v>472</v>
      </c>
      <c r="C226" s="78" t="s">
        <v>473</v>
      </c>
      <c r="D226" s="80" t="s">
        <v>589</v>
      </c>
      <c r="E226" s="94"/>
      <c r="F226" s="94"/>
      <c r="G226" s="94"/>
      <c r="H226" s="94"/>
      <c r="I226" s="80" t="s">
        <v>528</v>
      </c>
      <c r="J226" s="94"/>
    </row>
    <row r="227" spans="1:10" ht="75" x14ac:dyDescent="0.25">
      <c r="A227" s="69">
        <v>14</v>
      </c>
      <c r="B227" s="93" t="s">
        <v>474</v>
      </c>
      <c r="C227" s="88" t="s">
        <v>475</v>
      </c>
      <c r="D227" s="94" t="s">
        <v>444</v>
      </c>
      <c r="E227" s="94"/>
      <c r="F227" s="94"/>
      <c r="G227" s="94"/>
      <c r="H227" s="94"/>
      <c r="I227" s="94"/>
      <c r="J227" s="94"/>
    </row>
    <row r="228" spans="1:10" ht="60" x14ac:dyDescent="0.25">
      <c r="A228" s="69">
        <v>15</v>
      </c>
      <c r="B228" s="93" t="s">
        <v>476</v>
      </c>
      <c r="C228" s="78" t="s">
        <v>477</v>
      </c>
      <c r="D228" s="94" t="s">
        <v>478</v>
      </c>
      <c r="E228" s="94"/>
      <c r="F228" s="94"/>
      <c r="G228" s="94"/>
      <c r="H228" s="94"/>
      <c r="I228" s="94"/>
      <c r="J228" s="94" t="s">
        <v>528</v>
      </c>
    </row>
    <row r="229" spans="1:10" ht="105" x14ac:dyDescent="0.25">
      <c r="A229" s="69">
        <v>16</v>
      </c>
      <c r="B229" s="93" t="s">
        <v>479</v>
      </c>
      <c r="C229" s="78" t="s">
        <v>480</v>
      </c>
      <c r="D229" s="94" t="s">
        <v>444</v>
      </c>
      <c r="E229" s="94"/>
      <c r="F229" s="94"/>
      <c r="G229" s="94"/>
      <c r="H229" s="94"/>
      <c r="I229" s="94"/>
      <c r="J229" s="94"/>
    </row>
    <row r="230" spans="1:10" ht="135" x14ac:dyDescent="0.25">
      <c r="A230" s="69">
        <v>17</v>
      </c>
      <c r="B230" s="93" t="s">
        <v>481</v>
      </c>
      <c r="C230" s="88" t="s">
        <v>482</v>
      </c>
      <c r="D230" s="94" t="s">
        <v>444</v>
      </c>
      <c r="E230" s="94"/>
      <c r="F230" s="94"/>
      <c r="G230" s="94"/>
      <c r="H230" s="94"/>
      <c r="I230" s="94"/>
      <c r="J230" s="94"/>
    </row>
    <row r="231" spans="1:10" ht="60" x14ac:dyDescent="0.25">
      <c r="A231" s="69">
        <v>18</v>
      </c>
      <c r="B231" s="93" t="s">
        <v>484</v>
      </c>
      <c r="C231" s="78" t="s">
        <v>485</v>
      </c>
      <c r="D231" s="94" t="s">
        <v>444</v>
      </c>
      <c r="E231" s="94"/>
      <c r="F231" s="94"/>
      <c r="G231" s="94"/>
      <c r="H231" s="94"/>
      <c r="I231" s="94"/>
      <c r="J231" s="94"/>
    </row>
    <row r="232" spans="1:10" ht="60" x14ac:dyDescent="0.25">
      <c r="A232" s="69">
        <v>19</v>
      </c>
      <c r="B232" s="93" t="s">
        <v>486</v>
      </c>
      <c r="C232" s="78" t="s">
        <v>487</v>
      </c>
      <c r="D232" s="94" t="s">
        <v>444</v>
      </c>
      <c r="E232" s="94"/>
      <c r="F232" s="94"/>
      <c r="G232" s="94"/>
      <c r="H232" s="94"/>
      <c r="I232" s="94"/>
      <c r="J232" s="94"/>
    </row>
    <row r="233" spans="1:10" ht="60" x14ac:dyDescent="0.25">
      <c r="A233" s="69">
        <v>20</v>
      </c>
      <c r="B233" s="93" t="s">
        <v>489</v>
      </c>
      <c r="C233" s="78" t="s">
        <v>490</v>
      </c>
      <c r="D233" s="94" t="s">
        <v>444</v>
      </c>
      <c r="E233" s="94"/>
      <c r="F233" s="94"/>
      <c r="G233" s="94"/>
      <c r="H233" s="94"/>
      <c r="I233" s="94"/>
      <c r="J233" s="94"/>
    </row>
    <row r="234" spans="1:10" ht="30" x14ac:dyDescent="0.25">
      <c r="A234" s="69">
        <v>21</v>
      </c>
      <c r="B234" s="93" t="s">
        <v>491</v>
      </c>
      <c r="C234" s="78" t="s">
        <v>492</v>
      </c>
      <c r="D234" s="94" t="s">
        <v>444</v>
      </c>
      <c r="E234" s="94"/>
      <c r="F234" s="94"/>
      <c r="G234" s="94"/>
      <c r="H234" s="94"/>
      <c r="I234" s="94"/>
      <c r="J234" s="94"/>
    </row>
    <row r="235" spans="1:10" ht="30" x14ac:dyDescent="0.25">
      <c r="A235" s="69">
        <v>22</v>
      </c>
      <c r="B235" s="93" t="s">
        <v>493</v>
      </c>
      <c r="C235" s="88" t="s">
        <v>494</v>
      </c>
      <c r="D235" s="94" t="s">
        <v>444</v>
      </c>
      <c r="E235" s="94"/>
      <c r="F235" s="94"/>
      <c r="G235" s="94"/>
      <c r="H235" s="94"/>
      <c r="I235" s="94"/>
      <c r="J235" s="94"/>
    </row>
    <row r="236" spans="1:10" ht="60" x14ac:dyDescent="0.25">
      <c r="A236" s="69">
        <v>23</v>
      </c>
      <c r="B236" s="93" t="s">
        <v>495</v>
      </c>
      <c r="C236" s="78" t="s">
        <v>496</v>
      </c>
      <c r="D236" s="94" t="s">
        <v>444</v>
      </c>
      <c r="E236" s="94"/>
      <c r="F236" s="94"/>
      <c r="G236" s="94"/>
      <c r="H236" s="94"/>
      <c r="I236" s="94"/>
      <c r="J236" s="94"/>
    </row>
    <row r="237" spans="1:10" ht="210" x14ac:dyDescent="0.25">
      <c r="A237" s="69">
        <v>24</v>
      </c>
      <c r="B237" s="93" t="s">
        <v>497</v>
      </c>
      <c r="C237" s="78" t="s">
        <v>498</v>
      </c>
      <c r="D237" s="94" t="s">
        <v>536</v>
      </c>
      <c r="E237" s="94"/>
      <c r="G237" s="94" t="s">
        <v>528</v>
      </c>
      <c r="H237" s="94"/>
      <c r="I237" s="94"/>
      <c r="J237" s="94"/>
    </row>
    <row r="238" spans="1:10" ht="150" x14ac:dyDescent="0.25">
      <c r="A238" s="69">
        <v>25</v>
      </c>
      <c r="B238" s="93" t="s">
        <v>500</v>
      </c>
      <c r="C238" s="78" t="s">
        <v>501</v>
      </c>
      <c r="D238" s="94" t="s">
        <v>444</v>
      </c>
      <c r="E238" s="94"/>
      <c r="F238" s="94"/>
      <c r="G238" s="94"/>
      <c r="H238" s="94"/>
      <c r="I238" s="94"/>
      <c r="J238" s="94"/>
    </row>
    <row r="239" spans="1:10" ht="90" x14ac:dyDescent="0.25">
      <c r="A239" s="69">
        <v>26</v>
      </c>
      <c r="B239" s="93" t="s">
        <v>502</v>
      </c>
      <c r="C239" s="78" t="s">
        <v>503</v>
      </c>
      <c r="D239" s="94" t="s">
        <v>444</v>
      </c>
      <c r="E239" s="94"/>
      <c r="F239" s="94"/>
      <c r="G239" s="94"/>
      <c r="H239" s="94"/>
      <c r="I239" s="94"/>
      <c r="J239" s="94"/>
    </row>
    <row r="240" spans="1:10" ht="45" x14ac:dyDescent="0.25">
      <c r="A240" s="69">
        <v>27</v>
      </c>
      <c r="B240" s="93" t="s">
        <v>504</v>
      </c>
      <c r="C240" s="78" t="s">
        <v>505</v>
      </c>
      <c r="D240" s="94" t="s">
        <v>444</v>
      </c>
      <c r="E240" s="94"/>
      <c r="F240" s="94"/>
      <c r="G240" s="94"/>
      <c r="H240" s="94"/>
      <c r="I240" s="94"/>
      <c r="J240" s="94"/>
    </row>
    <row r="241" spans="1:20" ht="90" x14ac:dyDescent="0.25">
      <c r="A241" s="69">
        <v>28</v>
      </c>
      <c r="B241" s="93" t="s">
        <v>506</v>
      </c>
      <c r="C241" s="78" t="s">
        <v>507</v>
      </c>
      <c r="D241" s="94" t="s">
        <v>444</v>
      </c>
      <c r="E241" s="94"/>
      <c r="F241" s="94"/>
      <c r="G241" s="94"/>
      <c r="H241" s="94"/>
      <c r="I241" s="94"/>
      <c r="J241" s="94"/>
    </row>
    <row r="242" spans="1:20" ht="30" x14ac:dyDescent="0.25">
      <c r="A242" s="69">
        <v>29</v>
      </c>
      <c r="B242" s="93" t="s">
        <v>508</v>
      </c>
      <c r="C242" s="78" t="s">
        <v>509</v>
      </c>
      <c r="D242" s="94" t="s">
        <v>444</v>
      </c>
      <c r="E242" s="94"/>
      <c r="F242" s="94"/>
      <c r="G242" s="94"/>
      <c r="H242" s="94"/>
      <c r="I242" s="94"/>
      <c r="J242" s="94"/>
    </row>
    <row r="243" spans="1:20" ht="120" x14ac:dyDescent="0.25">
      <c r="A243" s="69">
        <v>30</v>
      </c>
      <c r="B243" s="95" t="s">
        <v>510</v>
      </c>
      <c r="C243" s="88" t="s">
        <v>511</v>
      </c>
      <c r="D243" s="94" t="s">
        <v>444</v>
      </c>
      <c r="E243" s="94"/>
      <c r="F243" s="94"/>
      <c r="G243" s="94"/>
      <c r="H243" s="94"/>
      <c r="I243" s="94"/>
      <c r="J243" s="94"/>
    </row>
    <row r="244" spans="1:20" ht="75" x14ac:dyDescent="0.25">
      <c r="A244" s="69">
        <v>31</v>
      </c>
      <c r="B244" s="93" t="s">
        <v>512</v>
      </c>
      <c r="C244" s="78" t="s">
        <v>513</v>
      </c>
      <c r="D244" s="94" t="s">
        <v>444</v>
      </c>
      <c r="E244" s="94"/>
      <c r="F244" s="94"/>
      <c r="G244" s="94"/>
      <c r="H244" s="94"/>
      <c r="I244" s="94"/>
      <c r="J244" s="94"/>
    </row>
    <row r="245" spans="1:20" ht="30" x14ac:dyDescent="0.25">
      <c r="A245" s="69">
        <v>32</v>
      </c>
      <c r="B245" s="93" t="s">
        <v>514</v>
      </c>
      <c r="C245" s="78" t="s">
        <v>515</v>
      </c>
      <c r="D245" s="94" t="s">
        <v>444</v>
      </c>
      <c r="E245" s="94"/>
      <c r="F245" s="94"/>
      <c r="G245" s="94"/>
      <c r="H245" s="94"/>
      <c r="I245" s="94"/>
      <c r="J245" s="94"/>
    </row>
    <row r="246" spans="1:20" ht="15.75" thickBot="1" x14ac:dyDescent="0.3"/>
    <row r="247" spans="1:20" ht="15.75" thickBot="1" x14ac:dyDescent="0.3">
      <c r="E247" s="174" t="s">
        <v>432</v>
      </c>
      <c r="F247" s="175"/>
      <c r="G247" s="175"/>
      <c r="H247" s="175"/>
      <c r="I247" s="175"/>
      <c r="J247" s="176"/>
    </row>
    <row r="248" spans="1:20" ht="15.75" thickBot="1" x14ac:dyDescent="0.3">
      <c r="B248" s="64" t="s">
        <v>433</v>
      </c>
      <c r="C248" s="64" t="s">
        <v>434</v>
      </c>
      <c r="D248" s="64" t="s">
        <v>435</v>
      </c>
      <c r="E248" s="64">
        <v>0</v>
      </c>
      <c r="F248" s="64">
        <v>1</v>
      </c>
      <c r="G248" s="64">
        <v>2</v>
      </c>
      <c r="H248" s="64">
        <v>3</v>
      </c>
      <c r="I248" s="64">
        <v>4</v>
      </c>
      <c r="J248" s="64">
        <v>5</v>
      </c>
      <c r="L248" s="70" t="s">
        <v>217</v>
      </c>
      <c r="M248" s="137" t="s">
        <v>436</v>
      </c>
      <c r="N248" s="137" t="s">
        <v>437</v>
      </c>
      <c r="O248" s="137" t="s">
        <v>438</v>
      </c>
      <c r="P248" s="137" t="s">
        <v>437</v>
      </c>
      <c r="Q248" s="137" t="s">
        <v>439</v>
      </c>
      <c r="R248" s="137" t="s">
        <v>437</v>
      </c>
      <c r="S248" s="137" t="s">
        <v>440</v>
      </c>
      <c r="T248" s="137" t="s">
        <v>437</v>
      </c>
    </row>
    <row r="249" spans="1:20" ht="60" x14ac:dyDescent="0.25">
      <c r="A249" s="69">
        <v>1</v>
      </c>
      <c r="B249" s="71" t="s">
        <v>441</v>
      </c>
      <c r="C249" s="72" t="s">
        <v>442</v>
      </c>
      <c r="D249" s="87" t="s">
        <v>582</v>
      </c>
      <c r="E249" s="87"/>
      <c r="F249" s="87"/>
      <c r="G249" s="87"/>
      <c r="H249" s="87"/>
      <c r="I249" s="87"/>
      <c r="J249" s="87" t="s">
        <v>528</v>
      </c>
      <c r="L249" s="73" t="s">
        <v>444</v>
      </c>
      <c r="M249" s="74">
        <v>2</v>
      </c>
      <c r="N249" s="75">
        <f t="shared" ref="N249:N254" si="43">+M249/$M$255</f>
        <v>0.2</v>
      </c>
      <c r="O249" s="74">
        <v>1</v>
      </c>
      <c r="P249" s="75">
        <f>+O249/$O$255</f>
        <v>0.5</v>
      </c>
      <c r="Q249" s="74">
        <v>15</v>
      </c>
      <c r="R249" s="75">
        <f>+Q249/$Q$255</f>
        <v>0.75</v>
      </c>
      <c r="S249" s="74">
        <f t="shared" ref="S249:S254" si="44">+M249+O249+Q249</f>
        <v>18</v>
      </c>
      <c r="T249" s="76">
        <f>+S249/$S$255</f>
        <v>0.5625</v>
      </c>
    </row>
    <row r="250" spans="1:20" ht="30" x14ac:dyDescent="0.25">
      <c r="A250" s="69">
        <v>2</v>
      </c>
      <c r="B250" s="77" t="s">
        <v>445</v>
      </c>
      <c r="C250" s="78" t="s">
        <v>446</v>
      </c>
      <c r="D250" s="87" t="s">
        <v>582</v>
      </c>
      <c r="E250" s="94"/>
      <c r="F250" s="94"/>
      <c r="G250" s="94"/>
      <c r="H250" s="94"/>
      <c r="I250" s="94"/>
      <c r="J250" s="94" t="s">
        <v>528</v>
      </c>
      <c r="L250" s="81">
        <v>1</v>
      </c>
      <c r="M250" s="82">
        <v>2</v>
      </c>
      <c r="N250" s="83">
        <f t="shared" si="43"/>
        <v>0.2</v>
      </c>
      <c r="O250" s="82">
        <v>0</v>
      </c>
      <c r="P250" s="83">
        <f>+O250/$O$255</f>
        <v>0</v>
      </c>
      <c r="Q250" s="82">
        <v>1</v>
      </c>
      <c r="R250" s="83">
        <f>+Q250/$Q$255</f>
        <v>0.05</v>
      </c>
      <c r="S250" s="82">
        <f t="shared" si="44"/>
        <v>3</v>
      </c>
      <c r="T250" s="84">
        <f>+S250/$S$255</f>
        <v>9.375E-2</v>
      </c>
    </row>
    <row r="251" spans="1:20" ht="45" x14ac:dyDescent="0.25">
      <c r="A251" s="69">
        <v>3</v>
      </c>
      <c r="B251" s="77" t="s">
        <v>448</v>
      </c>
      <c r="C251" s="78" t="s">
        <v>449</v>
      </c>
      <c r="D251" s="87" t="s">
        <v>582</v>
      </c>
      <c r="E251" s="94"/>
      <c r="F251" s="94" t="s">
        <v>528</v>
      </c>
      <c r="G251" s="94"/>
      <c r="H251" s="94"/>
      <c r="I251" s="94"/>
      <c r="J251" s="94"/>
      <c r="L251" s="81">
        <v>2</v>
      </c>
      <c r="M251" s="82">
        <v>0</v>
      </c>
      <c r="N251" s="83">
        <f t="shared" si="43"/>
        <v>0</v>
      </c>
      <c r="O251" s="82">
        <v>0</v>
      </c>
      <c r="P251" s="83">
        <f t="shared" ref="P251:P254" si="45">+O251/$O$255</f>
        <v>0</v>
      </c>
      <c r="Q251" s="82">
        <v>1</v>
      </c>
      <c r="R251" s="83">
        <f t="shared" ref="R251:R254" si="46">+Q251/$Q$255</f>
        <v>0.05</v>
      </c>
      <c r="S251" s="82">
        <f t="shared" si="44"/>
        <v>1</v>
      </c>
      <c r="T251" s="84">
        <f t="shared" ref="T251:T254" si="47">+S251/$S$255</f>
        <v>3.125E-2</v>
      </c>
    </row>
    <row r="252" spans="1:20" ht="150" x14ac:dyDescent="0.25">
      <c r="A252" s="69">
        <v>4</v>
      </c>
      <c r="B252" s="77" t="s">
        <v>451</v>
      </c>
      <c r="C252" s="85" t="s">
        <v>452</v>
      </c>
      <c r="D252" s="80" t="s">
        <v>587</v>
      </c>
      <c r="E252" s="94"/>
      <c r="F252" s="94"/>
      <c r="G252" s="94"/>
      <c r="H252" s="94" t="s">
        <v>528</v>
      </c>
      <c r="I252" s="94"/>
      <c r="J252" s="94"/>
      <c r="L252" s="81">
        <v>3</v>
      </c>
      <c r="M252" s="86">
        <v>2</v>
      </c>
      <c r="N252" s="83">
        <f t="shared" si="43"/>
        <v>0.2</v>
      </c>
      <c r="O252" s="86">
        <v>0</v>
      </c>
      <c r="P252" s="83">
        <f t="shared" si="45"/>
        <v>0</v>
      </c>
      <c r="Q252" s="86">
        <v>2</v>
      </c>
      <c r="R252" s="83">
        <f t="shared" si="46"/>
        <v>0.1</v>
      </c>
      <c r="S252" s="82">
        <f t="shared" si="44"/>
        <v>4</v>
      </c>
      <c r="T252" s="84">
        <f t="shared" si="47"/>
        <v>0.125</v>
      </c>
    </row>
    <row r="253" spans="1:20" ht="30" x14ac:dyDescent="0.25">
      <c r="A253" s="69">
        <v>5</v>
      </c>
      <c r="B253" s="77" t="s">
        <v>454</v>
      </c>
      <c r="C253" s="85" t="s">
        <v>455</v>
      </c>
      <c r="D253" s="80" t="s">
        <v>590</v>
      </c>
      <c r="E253" s="87"/>
      <c r="F253" s="87"/>
      <c r="G253" s="87"/>
      <c r="H253" s="87"/>
      <c r="I253" s="87" t="s">
        <v>528</v>
      </c>
      <c r="J253" s="87"/>
      <c r="L253" s="81">
        <v>4</v>
      </c>
      <c r="M253" s="86">
        <v>2</v>
      </c>
      <c r="N253" s="83">
        <f t="shared" si="43"/>
        <v>0.2</v>
      </c>
      <c r="O253" s="86">
        <v>0</v>
      </c>
      <c r="P253" s="83">
        <f t="shared" si="45"/>
        <v>0</v>
      </c>
      <c r="Q253" s="86">
        <v>1</v>
      </c>
      <c r="R253" s="83">
        <f t="shared" si="46"/>
        <v>0.05</v>
      </c>
      <c r="S253" s="82">
        <f t="shared" si="44"/>
        <v>3</v>
      </c>
      <c r="T253" s="84">
        <f t="shared" si="47"/>
        <v>9.375E-2</v>
      </c>
    </row>
    <row r="254" spans="1:20" ht="30" x14ac:dyDescent="0.25">
      <c r="A254" s="69">
        <v>6</v>
      </c>
      <c r="B254" s="77" t="s">
        <v>457</v>
      </c>
      <c r="C254" s="88" t="s">
        <v>458</v>
      </c>
      <c r="D254" s="94" t="s">
        <v>444</v>
      </c>
      <c r="E254" s="94"/>
      <c r="F254" s="94"/>
      <c r="G254" s="94"/>
      <c r="H254" s="94"/>
      <c r="I254" s="94"/>
      <c r="J254" s="94"/>
      <c r="L254" s="81">
        <v>5</v>
      </c>
      <c r="M254" s="86">
        <v>2</v>
      </c>
      <c r="N254" s="83">
        <f t="shared" si="43"/>
        <v>0.2</v>
      </c>
      <c r="O254" s="86">
        <v>1</v>
      </c>
      <c r="P254" s="83">
        <f t="shared" si="45"/>
        <v>0.5</v>
      </c>
      <c r="Q254" s="86">
        <v>0</v>
      </c>
      <c r="R254" s="83">
        <f t="shared" si="46"/>
        <v>0</v>
      </c>
      <c r="S254" s="82">
        <f t="shared" si="44"/>
        <v>3</v>
      </c>
      <c r="T254" s="84">
        <f t="shared" si="47"/>
        <v>9.375E-2</v>
      </c>
    </row>
    <row r="255" spans="1:20" ht="30.75" thickBot="1" x14ac:dyDescent="0.3">
      <c r="A255" s="69">
        <v>7</v>
      </c>
      <c r="B255" s="77" t="s">
        <v>459</v>
      </c>
      <c r="C255" s="88" t="s">
        <v>460</v>
      </c>
      <c r="D255" s="94" t="s">
        <v>444</v>
      </c>
      <c r="E255" s="94"/>
      <c r="F255" s="94"/>
      <c r="G255" s="94"/>
      <c r="H255" s="94"/>
      <c r="I255" s="94"/>
      <c r="J255" s="94"/>
      <c r="L255" s="89" t="s">
        <v>440</v>
      </c>
      <c r="M255" s="90">
        <f>SUM(M249:M254)</f>
        <v>10</v>
      </c>
      <c r="N255" s="91">
        <f>SUM(N249:N254)</f>
        <v>1</v>
      </c>
      <c r="O255" s="90">
        <f t="shared" ref="O255:T255" si="48">SUM(O249:O254)</f>
        <v>2</v>
      </c>
      <c r="P255" s="91">
        <f t="shared" si="48"/>
        <v>1</v>
      </c>
      <c r="Q255" s="90">
        <f t="shared" si="48"/>
        <v>20</v>
      </c>
      <c r="R255" s="91">
        <f t="shared" si="48"/>
        <v>1</v>
      </c>
      <c r="S255" s="90">
        <f t="shared" si="48"/>
        <v>32</v>
      </c>
      <c r="T255" s="92">
        <f t="shared" si="48"/>
        <v>1</v>
      </c>
    </row>
    <row r="256" spans="1:20" ht="30" x14ac:dyDescent="0.25">
      <c r="A256" s="69">
        <v>8</v>
      </c>
      <c r="B256" s="77" t="s">
        <v>461</v>
      </c>
      <c r="C256" s="88" t="s">
        <v>462</v>
      </c>
      <c r="D256" s="94" t="s">
        <v>576</v>
      </c>
      <c r="E256" s="94"/>
      <c r="F256" s="94"/>
      <c r="G256" s="94"/>
      <c r="H256" s="94"/>
      <c r="I256" s="94" t="s">
        <v>528</v>
      </c>
      <c r="J256" s="94"/>
    </row>
    <row r="257" spans="1:20" ht="60" x14ac:dyDescent="0.25">
      <c r="A257" s="69">
        <v>9</v>
      </c>
      <c r="B257" s="93" t="s">
        <v>463</v>
      </c>
      <c r="C257" s="88" t="s">
        <v>464</v>
      </c>
      <c r="D257" s="80" t="s">
        <v>591</v>
      </c>
      <c r="E257" s="94"/>
      <c r="F257" s="94"/>
      <c r="G257" s="94"/>
      <c r="H257" s="94" t="s">
        <v>528</v>
      </c>
      <c r="I257" s="94"/>
      <c r="J257" s="94"/>
      <c r="S257" s="101">
        <f>TRANSPOSE(SUMPRODUCT(L250:L254,S250:S254))/((S255-S249)*L254)</f>
        <v>0.62857142857142856</v>
      </c>
      <c r="T257" s="69" t="s">
        <v>577</v>
      </c>
    </row>
    <row r="258" spans="1:20" ht="90" x14ac:dyDescent="0.25">
      <c r="A258" s="69">
        <v>10</v>
      </c>
      <c r="B258" s="93" t="s">
        <v>465</v>
      </c>
      <c r="C258" s="88" t="s">
        <v>466</v>
      </c>
      <c r="D258" s="80" t="s">
        <v>591</v>
      </c>
      <c r="E258" s="94"/>
      <c r="F258" s="94" t="s">
        <v>528</v>
      </c>
      <c r="G258" s="94"/>
      <c r="H258" s="94"/>
      <c r="I258" s="94"/>
      <c r="J258" s="94"/>
    </row>
    <row r="259" spans="1:20" ht="180" x14ac:dyDescent="0.25">
      <c r="A259" s="69">
        <v>11</v>
      </c>
      <c r="B259" s="93" t="s">
        <v>467</v>
      </c>
      <c r="C259" s="88" t="s">
        <v>468</v>
      </c>
      <c r="D259" s="94" t="s">
        <v>444</v>
      </c>
      <c r="E259" s="94"/>
      <c r="F259" s="94"/>
      <c r="G259" s="94"/>
      <c r="H259" s="94"/>
      <c r="I259" s="94"/>
      <c r="J259" s="94"/>
    </row>
    <row r="260" spans="1:20" ht="120" x14ac:dyDescent="0.25">
      <c r="A260" s="69">
        <v>12</v>
      </c>
      <c r="B260" s="93" t="s">
        <v>469</v>
      </c>
      <c r="C260" s="88" t="s">
        <v>470</v>
      </c>
      <c r="D260" s="94" t="s">
        <v>581</v>
      </c>
      <c r="E260" s="94"/>
      <c r="F260" s="94"/>
      <c r="G260" s="94"/>
      <c r="H260" s="94"/>
      <c r="I260" s="94"/>
      <c r="J260" s="94" t="s">
        <v>528</v>
      </c>
    </row>
    <row r="261" spans="1:20" ht="60" x14ac:dyDescent="0.25">
      <c r="A261" s="69">
        <v>13</v>
      </c>
      <c r="B261" s="93" t="s">
        <v>472</v>
      </c>
      <c r="C261" s="78" t="s">
        <v>473</v>
      </c>
      <c r="D261" s="80" t="s">
        <v>591</v>
      </c>
      <c r="E261" s="94"/>
      <c r="F261" s="94"/>
      <c r="G261" s="94" t="s">
        <v>528</v>
      </c>
      <c r="H261" s="94"/>
      <c r="I261" s="94"/>
      <c r="J261" s="94"/>
    </row>
    <row r="262" spans="1:20" ht="75" x14ac:dyDescent="0.25">
      <c r="A262" s="69">
        <v>14</v>
      </c>
      <c r="B262" s="93" t="s">
        <v>474</v>
      </c>
      <c r="C262" s="88" t="s">
        <v>475</v>
      </c>
      <c r="D262" s="94" t="s">
        <v>444</v>
      </c>
      <c r="E262" s="94"/>
      <c r="F262" s="94"/>
      <c r="G262" s="94"/>
      <c r="H262" s="94"/>
      <c r="I262" s="94"/>
      <c r="J262" s="94"/>
    </row>
    <row r="263" spans="1:20" ht="60" x14ac:dyDescent="0.25">
      <c r="A263" s="69">
        <v>15</v>
      </c>
      <c r="B263" s="93" t="s">
        <v>476</v>
      </c>
      <c r="C263" s="78" t="s">
        <v>477</v>
      </c>
      <c r="D263" s="94" t="s">
        <v>444</v>
      </c>
      <c r="E263" s="94"/>
      <c r="F263" s="94"/>
      <c r="G263" s="94"/>
      <c r="H263" s="94"/>
      <c r="I263" s="94"/>
      <c r="J263" s="94"/>
    </row>
    <row r="264" spans="1:20" ht="105" x14ac:dyDescent="0.25">
      <c r="A264" s="69">
        <v>16</v>
      </c>
      <c r="B264" s="93" t="s">
        <v>479</v>
      </c>
      <c r="C264" s="78" t="s">
        <v>480</v>
      </c>
      <c r="D264" s="80" t="s">
        <v>591</v>
      </c>
      <c r="E264" s="94"/>
      <c r="F264" s="94"/>
      <c r="G264" s="94"/>
      <c r="H264" s="94"/>
      <c r="I264" s="94" t="s">
        <v>528</v>
      </c>
      <c r="J264" s="94"/>
    </row>
    <row r="265" spans="1:20" ht="135" x14ac:dyDescent="0.25">
      <c r="A265" s="69">
        <v>17</v>
      </c>
      <c r="B265" s="93" t="s">
        <v>481</v>
      </c>
      <c r="C265" s="88" t="s">
        <v>482</v>
      </c>
      <c r="D265" s="80" t="s">
        <v>591</v>
      </c>
      <c r="E265" s="94"/>
      <c r="F265" s="94" t="s">
        <v>528</v>
      </c>
      <c r="G265" s="94"/>
      <c r="H265" s="94"/>
      <c r="I265" s="94"/>
      <c r="J265" s="94"/>
    </row>
    <row r="266" spans="1:20" ht="60" x14ac:dyDescent="0.25">
      <c r="A266" s="69">
        <v>18</v>
      </c>
      <c r="B266" s="93" t="s">
        <v>484</v>
      </c>
      <c r="C266" s="78" t="s">
        <v>485</v>
      </c>
      <c r="D266" s="94" t="s">
        <v>444</v>
      </c>
      <c r="E266" s="94"/>
      <c r="F266" s="94"/>
      <c r="G266" s="94"/>
      <c r="H266" s="94"/>
      <c r="I266" s="94"/>
      <c r="J266" s="94"/>
    </row>
    <row r="267" spans="1:20" ht="60" x14ac:dyDescent="0.25">
      <c r="A267" s="69">
        <v>19</v>
      </c>
      <c r="B267" s="93" t="s">
        <v>486</v>
      </c>
      <c r="C267" s="78" t="s">
        <v>487</v>
      </c>
      <c r="D267" s="94" t="s">
        <v>444</v>
      </c>
      <c r="E267" s="94"/>
      <c r="F267" s="94"/>
      <c r="G267" s="94"/>
      <c r="H267" s="94"/>
      <c r="I267" s="94"/>
      <c r="J267" s="94"/>
    </row>
    <row r="268" spans="1:20" ht="60" x14ac:dyDescent="0.25">
      <c r="A268" s="69">
        <v>20</v>
      </c>
      <c r="B268" s="93" t="s">
        <v>489</v>
      </c>
      <c r="C268" s="78" t="s">
        <v>490</v>
      </c>
      <c r="D268" s="94" t="s">
        <v>444</v>
      </c>
      <c r="E268" s="94"/>
      <c r="F268" s="94"/>
      <c r="G268" s="94"/>
      <c r="H268" s="94"/>
      <c r="I268" s="94"/>
      <c r="J268" s="94"/>
    </row>
    <row r="269" spans="1:20" ht="30" x14ac:dyDescent="0.25">
      <c r="A269" s="69">
        <v>21</v>
      </c>
      <c r="B269" s="93" t="s">
        <v>491</v>
      </c>
      <c r="C269" s="78" t="s">
        <v>492</v>
      </c>
      <c r="D269" s="94" t="s">
        <v>444</v>
      </c>
      <c r="E269" s="94"/>
      <c r="F269" s="94"/>
      <c r="G269" s="94"/>
      <c r="H269" s="94"/>
      <c r="I269" s="94"/>
      <c r="J269" s="94"/>
    </row>
    <row r="270" spans="1:20" ht="30" x14ac:dyDescent="0.25">
      <c r="A270" s="69">
        <v>22</v>
      </c>
      <c r="B270" s="93" t="s">
        <v>493</v>
      </c>
      <c r="C270" s="88" t="s">
        <v>494</v>
      </c>
      <c r="D270" s="94" t="s">
        <v>444</v>
      </c>
      <c r="E270" s="94"/>
      <c r="F270" s="94"/>
      <c r="G270" s="94"/>
      <c r="H270" s="94"/>
      <c r="I270" s="94"/>
      <c r="J270" s="94"/>
    </row>
    <row r="271" spans="1:20" ht="60" x14ac:dyDescent="0.25">
      <c r="A271" s="69">
        <v>23</v>
      </c>
      <c r="B271" s="93" t="s">
        <v>495</v>
      </c>
      <c r="C271" s="78" t="s">
        <v>496</v>
      </c>
      <c r="D271" s="94" t="s">
        <v>444</v>
      </c>
      <c r="E271" s="94"/>
      <c r="F271" s="94"/>
      <c r="G271" s="94"/>
      <c r="H271" s="94"/>
      <c r="I271" s="94"/>
      <c r="J271" s="94"/>
    </row>
    <row r="272" spans="1:20" ht="210" x14ac:dyDescent="0.25">
      <c r="A272" s="69">
        <v>24</v>
      </c>
      <c r="B272" s="93" t="s">
        <v>497</v>
      </c>
      <c r="C272" s="78" t="s">
        <v>498</v>
      </c>
      <c r="D272" s="87" t="s">
        <v>582</v>
      </c>
      <c r="E272" s="94"/>
      <c r="F272" s="94"/>
      <c r="G272" s="94"/>
      <c r="H272" s="94" t="s">
        <v>528</v>
      </c>
      <c r="I272" s="94"/>
      <c r="J272" s="94"/>
    </row>
    <row r="273" spans="1:20" ht="150" x14ac:dyDescent="0.25">
      <c r="A273" s="69">
        <v>25</v>
      </c>
      <c r="B273" s="93" t="s">
        <v>500</v>
      </c>
      <c r="C273" s="78" t="s">
        <v>501</v>
      </c>
      <c r="D273" s="94" t="s">
        <v>444</v>
      </c>
      <c r="E273" s="94"/>
      <c r="F273" s="94"/>
      <c r="G273" s="94"/>
      <c r="H273" s="94"/>
      <c r="I273" s="94"/>
      <c r="J273" s="94"/>
    </row>
    <row r="274" spans="1:20" ht="90" x14ac:dyDescent="0.25">
      <c r="A274" s="69">
        <v>26</v>
      </c>
      <c r="B274" s="93" t="s">
        <v>502</v>
      </c>
      <c r="C274" s="78" t="s">
        <v>503</v>
      </c>
      <c r="D274" s="80" t="s">
        <v>592</v>
      </c>
      <c r="E274" s="94"/>
      <c r="F274" s="94"/>
      <c r="G274" s="94"/>
      <c r="H274" s="94" t="s">
        <v>528</v>
      </c>
      <c r="I274" s="94"/>
      <c r="J274" s="94"/>
    </row>
    <row r="275" spans="1:20" ht="45" x14ac:dyDescent="0.25">
      <c r="A275" s="69">
        <v>27</v>
      </c>
      <c r="B275" s="93" t="s">
        <v>504</v>
      </c>
      <c r="C275" s="78" t="s">
        <v>505</v>
      </c>
      <c r="D275" s="94" t="s">
        <v>444</v>
      </c>
      <c r="E275" s="94"/>
      <c r="F275" s="94"/>
      <c r="G275" s="94"/>
      <c r="H275" s="94"/>
      <c r="I275" s="94"/>
      <c r="J275" s="94"/>
    </row>
    <row r="276" spans="1:20" ht="90" x14ac:dyDescent="0.25">
      <c r="A276" s="69">
        <v>28</v>
      </c>
      <c r="B276" s="93" t="s">
        <v>506</v>
      </c>
      <c r="C276" s="78" t="s">
        <v>507</v>
      </c>
      <c r="D276" s="94" t="s">
        <v>444</v>
      </c>
      <c r="E276" s="94"/>
      <c r="F276" s="94"/>
      <c r="G276" s="94"/>
      <c r="H276" s="94"/>
      <c r="I276" s="94"/>
      <c r="J276" s="94"/>
    </row>
    <row r="277" spans="1:20" ht="30" x14ac:dyDescent="0.25">
      <c r="A277" s="69">
        <v>29</v>
      </c>
      <c r="B277" s="93" t="s">
        <v>508</v>
      </c>
      <c r="C277" s="78" t="s">
        <v>509</v>
      </c>
      <c r="D277" s="94" t="s">
        <v>444</v>
      </c>
      <c r="E277" s="94"/>
      <c r="F277" s="94"/>
      <c r="G277" s="94"/>
      <c r="H277" s="94"/>
      <c r="I277" s="94"/>
      <c r="J277" s="94"/>
    </row>
    <row r="278" spans="1:20" ht="120" x14ac:dyDescent="0.25">
      <c r="A278" s="69">
        <v>30</v>
      </c>
      <c r="B278" s="95" t="s">
        <v>510</v>
      </c>
      <c r="C278" s="88" t="s">
        <v>511</v>
      </c>
      <c r="D278" s="94" t="s">
        <v>444</v>
      </c>
      <c r="E278" s="94"/>
      <c r="F278" s="94"/>
      <c r="G278" s="94"/>
      <c r="H278" s="94"/>
      <c r="I278" s="94"/>
      <c r="J278" s="94"/>
    </row>
    <row r="279" spans="1:20" ht="75" x14ac:dyDescent="0.25">
      <c r="A279" s="69">
        <v>31</v>
      </c>
      <c r="B279" s="93" t="s">
        <v>512</v>
      </c>
      <c r="C279" s="78" t="s">
        <v>513</v>
      </c>
      <c r="D279" s="94" t="s">
        <v>444</v>
      </c>
      <c r="E279" s="94"/>
      <c r="F279" s="94"/>
      <c r="G279" s="94"/>
      <c r="H279" s="94"/>
      <c r="I279" s="94"/>
      <c r="J279" s="94"/>
    </row>
    <row r="280" spans="1:20" ht="30" x14ac:dyDescent="0.25">
      <c r="A280" s="69">
        <v>32</v>
      </c>
      <c r="B280" s="93" t="s">
        <v>514</v>
      </c>
      <c r="C280" s="78" t="s">
        <v>515</v>
      </c>
      <c r="D280" s="94" t="s">
        <v>444</v>
      </c>
      <c r="E280" s="94"/>
      <c r="F280" s="94"/>
      <c r="G280" s="94"/>
      <c r="H280" s="94"/>
      <c r="I280" s="94"/>
      <c r="J280" s="94"/>
    </row>
    <row r="281" spans="1:20" ht="15.75" thickBot="1" x14ac:dyDescent="0.3"/>
    <row r="282" spans="1:20" ht="15.75" thickBot="1" x14ac:dyDescent="0.3">
      <c r="E282" s="174" t="s">
        <v>432</v>
      </c>
      <c r="F282" s="175"/>
      <c r="G282" s="175"/>
      <c r="H282" s="175"/>
      <c r="I282" s="175"/>
      <c r="J282" s="176"/>
    </row>
    <row r="283" spans="1:20" ht="15.75" thickBot="1" x14ac:dyDescent="0.3">
      <c r="B283" s="64" t="s">
        <v>433</v>
      </c>
      <c r="C283" s="64" t="s">
        <v>434</v>
      </c>
      <c r="D283" s="64" t="s">
        <v>435</v>
      </c>
      <c r="E283" s="64">
        <v>0</v>
      </c>
      <c r="F283" s="64">
        <v>1</v>
      </c>
      <c r="G283" s="64">
        <v>2</v>
      </c>
      <c r="H283" s="64">
        <v>3</v>
      </c>
      <c r="I283" s="64">
        <v>4</v>
      </c>
      <c r="J283" s="64">
        <v>5</v>
      </c>
      <c r="L283" s="70" t="s">
        <v>537</v>
      </c>
      <c r="M283" s="137" t="s">
        <v>436</v>
      </c>
      <c r="N283" s="137" t="s">
        <v>437</v>
      </c>
      <c r="O283" s="137" t="s">
        <v>438</v>
      </c>
      <c r="P283" s="137" t="s">
        <v>437</v>
      </c>
      <c r="Q283" s="137" t="s">
        <v>439</v>
      </c>
      <c r="R283" s="137" t="s">
        <v>437</v>
      </c>
      <c r="S283" s="137" t="s">
        <v>440</v>
      </c>
      <c r="T283" s="137" t="s">
        <v>437</v>
      </c>
    </row>
    <row r="284" spans="1:20" ht="60" x14ac:dyDescent="0.25">
      <c r="A284" s="69">
        <v>1</v>
      </c>
      <c r="B284" s="71" t="s">
        <v>441</v>
      </c>
      <c r="C284" s="72" t="s">
        <v>442</v>
      </c>
      <c r="D284" s="87" t="s">
        <v>478</v>
      </c>
      <c r="E284" s="87"/>
      <c r="F284" s="87"/>
      <c r="G284" s="87"/>
      <c r="H284" s="87"/>
      <c r="I284" s="87" t="s">
        <v>528</v>
      </c>
      <c r="J284" s="87"/>
      <c r="L284" s="73" t="s">
        <v>444</v>
      </c>
      <c r="M284" s="74">
        <v>4</v>
      </c>
      <c r="N284" s="75">
        <f>+M284/$M$290</f>
        <v>0.4</v>
      </c>
      <c r="O284" s="74">
        <v>1</v>
      </c>
      <c r="P284" s="75">
        <f>+O284/$O$290</f>
        <v>0.5</v>
      </c>
      <c r="Q284" s="74">
        <v>15</v>
      </c>
      <c r="R284" s="75">
        <f>+Q284/$Q$290</f>
        <v>0.75</v>
      </c>
      <c r="S284" s="74">
        <f>+M284+O284+Q284</f>
        <v>20</v>
      </c>
      <c r="T284" s="76">
        <f>+S284/$S$290</f>
        <v>0.625</v>
      </c>
    </row>
    <row r="285" spans="1:20" ht="30" x14ac:dyDescent="0.25">
      <c r="A285" s="69">
        <v>2</v>
      </c>
      <c r="B285" s="77" t="s">
        <v>445</v>
      </c>
      <c r="C285" s="78" t="s">
        <v>446</v>
      </c>
      <c r="D285" s="87" t="s">
        <v>478</v>
      </c>
      <c r="E285" s="96"/>
      <c r="F285" s="96"/>
      <c r="G285" s="96"/>
      <c r="I285" s="96" t="s">
        <v>528</v>
      </c>
      <c r="J285" s="96"/>
      <c r="L285" s="81">
        <v>1</v>
      </c>
      <c r="M285" s="82">
        <v>1</v>
      </c>
      <c r="N285" s="83">
        <f>+M285/$M$290</f>
        <v>0.1</v>
      </c>
      <c r="O285" s="82">
        <v>0</v>
      </c>
      <c r="P285" s="83">
        <f>+O285/$O$290</f>
        <v>0</v>
      </c>
      <c r="Q285" s="82">
        <v>1</v>
      </c>
      <c r="R285" s="83">
        <f>+Q285/$Q$290</f>
        <v>0.05</v>
      </c>
      <c r="S285" s="82">
        <f>+M285+O285+Q285</f>
        <v>2</v>
      </c>
      <c r="T285" s="84">
        <f>+S285/$S$290</f>
        <v>6.25E-2</v>
      </c>
    </row>
    <row r="286" spans="1:20" ht="45" x14ac:dyDescent="0.25">
      <c r="A286" s="69">
        <v>3</v>
      </c>
      <c r="B286" s="77" t="s">
        <v>448</v>
      </c>
      <c r="C286" s="78" t="s">
        <v>449</v>
      </c>
      <c r="D286" s="87" t="s">
        <v>593</v>
      </c>
      <c r="E286" s="96"/>
      <c r="F286" s="96"/>
      <c r="G286" s="96" t="s">
        <v>528</v>
      </c>
      <c r="H286" s="96"/>
      <c r="I286" s="96"/>
      <c r="J286" s="96"/>
      <c r="L286" s="81">
        <v>2</v>
      </c>
      <c r="M286" s="82">
        <v>2</v>
      </c>
      <c r="N286" s="83">
        <f t="shared" ref="N286:N289" si="49">+M286/$M$290</f>
        <v>0.2</v>
      </c>
      <c r="O286" s="82">
        <v>0</v>
      </c>
      <c r="P286" s="83">
        <f t="shared" ref="P286:P289" si="50">+O286/$O$290</f>
        <v>0</v>
      </c>
      <c r="Q286" s="82">
        <v>0</v>
      </c>
      <c r="R286" s="83">
        <f t="shared" ref="R286:R289" si="51">+Q286/$Q$290</f>
        <v>0</v>
      </c>
      <c r="S286" s="82">
        <f t="shared" ref="S286:S289" si="52">+M286+O286+Q286</f>
        <v>2</v>
      </c>
      <c r="T286" s="84">
        <f t="shared" ref="T286:T289" si="53">+S286/$S$290</f>
        <v>6.25E-2</v>
      </c>
    </row>
    <row r="287" spans="1:20" ht="150" x14ac:dyDescent="0.25">
      <c r="A287" s="69">
        <v>4</v>
      </c>
      <c r="B287" s="77" t="s">
        <v>451</v>
      </c>
      <c r="C287" s="85" t="s">
        <v>452</v>
      </c>
      <c r="D287" s="87" t="s">
        <v>594</v>
      </c>
      <c r="E287" s="96"/>
      <c r="F287" s="96"/>
      <c r="G287" s="96" t="s">
        <v>528</v>
      </c>
      <c r="H287" s="96"/>
      <c r="I287" s="96"/>
      <c r="J287" s="96"/>
      <c r="L287" s="81">
        <v>3</v>
      </c>
      <c r="M287" s="86">
        <v>0</v>
      </c>
      <c r="N287" s="83">
        <f>+M287/$M$290</f>
        <v>0</v>
      </c>
      <c r="O287" s="86">
        <v>0</v>
      </c>
      <c r="P287" s="83">
        <f t="shared" si="50"/>
        <v>0</v>
      </c>
      <c r="Q287" s="86">
        <v>2</v>
      </c>
      <c r="R287" s="83">
        <f t="shared" si="51"/>
        <v>0.1</v>
      </c>
      <c r="S287" s="82">
        <f t="shared" si="52"/>
        <v>2</v>
      </c>
      <c r="T287" s="84">
        <f t="shared" si="53"/>
        <v>6.25E-2</v>
      </c>
    </row>
    <row r="288" spans="1:20" ht="30" x14ac:dyDescent="0.25">
      <c r="A288" s="69">
        <v>5</v>
      </c>
      <c r="B288" s="77" t="s">
        <v>454</v>
      </c>
      <c r="C288" s="85" t="s">
        <v>455</v>
      </c>
      <c r="D288" s="87" t="s">
        <v>595</v>
      </c>
      <c r="E288" s="87"/>
      <c r="F288" s="87" t="s">
        <v>528</v>
      </c>
      <c r="G288" s="87"/>
      <c r="H288" s="87"/>
      <c r="I288" s="87"/>
      <c r="J288" s="87"/>
      <c r="L288" s="81">
        <v>4</v>
      </c>
      <c r="M288" s="86">
        <v>3</v>
      </c>
      <c r="N288" s="83">
        <f t="shared" si="49"/>
        <v>0.3</v>
      </c>
      <c r="O288" s="86">
        <v>0</v>
      </c>
      <c r="P288" s="83">
        <f t="shared" si="50"/>
        <v>0</v>
      </c>
      <c r="Q288" s="86">
        <v>2</v>
      </c>
      <c r="R288" s="83">
        <f t="shared" si="51"/>
        <v>0.1</v>
      </c>
      <c r="S288" s="82">
        <f t="shared" si="52"/>
        <v>5</v>
      </c>
      <c r="T288" s="84">
        <f t="shared" si="53"/>
        <v>0.15625</v>
      </c>
    </row>
    <row r="289" spans="1:20" ht="30" x14ac:dyDescent="0.25">
      <c r="A289" s="69">
        <v>6</v>
      </c>
      <c r="B289" s="77" t="s">
        <v>457</v>
      </c>
      <c r="C289" s="88" t="s">
        <v>458</v>
      </c>
      <c r="D289" s="94" t="s">
        <v>444</v>
      </c>
      <c r="E289" s="96"/>
      <c r="F289" s="96"/>
      <c r="G289" s="96"/>
      <c r="H289" s="96"/>
      <c r="I289" s="96"/>
      <c r="J289" s="96"/>
      <c r="L289" s="81">
        <v>5</v>
      </c>
      <c r="M289" s="86">
        <v>0</v>
      </c>
      <c r="N289" s="83">
        <f t="shared" si="49"/>
        <v>0</v>
      </c>
      <c r="O289" s="86">
        <v>1</v>
      </c>
      <c r="P289" s="83">
        <f t="shared" si="50"/>
        <v>0.5</v>
      </c>
      <c r="Q289" s="86">
        <v>0</v>
      </c>
      <c r="R289" s="83">
        <f t="shared" si="51"/>
        <v>0</v>
      </c>
      <c r="S289" s="82">
        <f t="shared" si="52"/>
        <v>1</v>
      </c>
      <c r="T289" s="84">
        <f t="shared" si="53"/>
        <v>3.125E-2</v>
      </c>
    </row>
    <row r="290" spans="1:20" ht="30.75" thickBot="1" x14ac:dyDescent="0.3">
      <c r="A290" s="69">
        <v>7</v>
      </c>
      <c r="B290" s="77" t="s">
        <v>459</v>
      </c>
      <c r="C290" s="88" t="s">
        <v>460</v>
      </c>
      <c r="D290" s="94" t="s">
        <v>444</v>
      </c>
      <c r="E290" s="96"/>
      <c r="F290" s="96"/>
      <c r="G290" s="96"/>
      <c r="H290" s="96"/>
      <c r="I290" s="96"/>
      <c r="J290" s="96"/>
      <c r="L290" s="89" t="s">
        <v>440</v>
      </c>
      <c r="M290" s="90">
        <f t="shared" ref="M290:T290" si="54">SUM(M284:M289)</f>
        <v>10</v>
      </c>
      <c r="N290" s="91">
        <f t="shared" si="54"/>
        <v>1</v>
      </c>
      <c r="O290" s="90">
        <f t="shared" si="54"/>
        <v>2</v>
      </c>
      <c r="P290" s="91">
        <f t="shared" si="54"/>
        <v>1</v>
      </c>
      <c r="Q290" s="90">
        <f t="shared" si="54"/>
        <v>20</v>
      </c>
      <c r="R290" s="91">
        <f t="shared" si="54"/>
        <v>1</v>
      </c>
      <c r="S290" s="90">
        <f t="shared" si="54"/>
        <v>32</v>
      </c>
      <c r="T290" s="92">
        <f t="shared" si="54"/>
        <v>1</v>
      </c>
    </row>
    <row r="291" spans="1:20" ht="30" x14ac:dyDescent="0.25">
      <c r="A291" s="69">
        <v>8</v>
      </c>
      <c r="B291" s="77" t="s">
        <v>461</v>
      </c>
      <c r="C291" s="88" t="s">
        <v>462</v>
      </c>
      <c r="D291" s="87" t="s">
        <v>581</v>
      </c>
      <c r="E291" s="96"/>
      <c r="F291" s="96"/>
      <c r="G291" s="96"/>
      <c r="H291" s="96"/>
      <c r="I291" s="96" t="s">
        <v>528</v>
      </c>
      <c r="J291" s="96"/>
    </row>
    <row r="292" spans="1:20" ht="60" x14ac:dyDescent="0.25">
      <c r="A292" s="69">
        <v>9</v>
      </c>
      <c r="B292" s="93" t="s">
        <v>463</v>
      </c>
      <c r="C292" s="88" t="s">
        <v>464</v>
      </c>
      <c r="D292" s="94" t="s">
        <v>444</v>
      </c>
      <c r="E292" s="96"/>
      <c r="F292" s="96"/>
      <c r="G292" s="96"/>
      <c r="H292" s="96"/>
      <c r="I292" s="96"/>
      <c r="J292" s="96"/>
      <c r="S292" s="101">
        <f>TRANSPOSE(SUMPRODUCT(L285:L289,S285:S289))/((S290-S284)*L289)</f>
        <v>0.6166666666666667</v>
      </c>
      <c r="T292" s="69" t="s">
        <v>577</v>
      </c>
    </row>
    <row r="293" spans="1:20" ht="90" x14ac:dyDescent="0.25">
      <c r="A293" s="69">
        <v>10</v>
      </c>
      <c r="B293" s="93" t="s">
        <v>465</v>
      </c>
      <c r="C293" s="88" t="s">
        <v>466</v>
      </c>
      <c r="D293" s="94" t="s">
        <v>444</v>
      </c>
      <c r="E293" s="96"/>
      <c r="F293" s="96"/>
      <c r="G293" s="96"/>
      <c r="H293" s="96"/>
      <c r="I293" s="96"/>
      <c r="J293" s="96"/>
    </row>
    <row r="294" spans="1:20" ht="180" x14ac:dyDescent="0.25">
      <c r="A294" s="69">
        <v>11</v>
      </c>
      <c r="B294" s="93" t="s">
        <v>467</v>
      </c>
      <c r="C294" s="88" t="s">
        <v>468</v>
      </c>
      <c r="D294" s="94" t="s">
        <v>444</v>
      </c>
      <c r="E294" s="96"/>
      <c r="F294" s="96"/>
      <c r="G294" s="96"/>
      <c r="H294" s="96"/>
      <c r="I294" s="96"/>
      <c r="J294" s="96"/>
    </row>
    <row r="295" spans="1:20" ht="120" x14ac:dyDescent="0.25">
      <c r="A295" s="69">
        <v>12</v>
      </c>
      <c r="B295" s="93" t="s">
        <v>469</v>
      </c>
      <c r="C295" s="88" t="s">
        <v>470</v>
      </c>
      <c r="D295" s="94" t="s">
        <v>581</v>
      </c>
      <c r="E295" s="96"/>
      <c r="F295" s="96"/>
      <c r="G295" s="96"/>
      <c r="H295" s="96"/>
      <c r="I295" s="96"/>
      <c r="J295" s="96" t="s">
        <v>528</v>
      </c>
    </row>
    <row r="296" spans="1:20" ht="60" x14ac:dyDescent="0.25">
      <c r="A296" s="69">
        <v>13</v>
      </c>
      <c r="B296" s="93" t="s">
        <v>472</v>
      </c>
      <c r="C296" s="78" t="s">
        <v>473</v>
      </c>
      <c r="D296" s="87" t="s">
        <v>478</v>
      </c>
      <c r="E296" s="96"/>
      <c r="F296" s="96"/>
      <c r="G296" s="96"/>
      <c r="H296" s="96" t="s">
        <v>528</v>
      </c>
      <c r="I296" s="96"/>
      <c r="J296" s="96"/>
    </row>
    <row r="297" spans="1:20" ht="75" x14ac:dyDescent="0.25">
      <c r="A297" s="69">
        <v>14</v>
      </c>
      <c r="B297" s="93" t="s">
        <v>474</v>
      </c>
      <c r="C297" s="88" t="s">
        <v>475</v>
      </c>
      <c r="D297" s="87" t="s">
        <v>478</v>
      </c>
      <c r="E297" s="96"/>
      <c r="F297" s="96" t="s">
        <v>528</v>
      </c>
      <c r="G297" s="96"/>
      <c r="H297" s="96"/>
      <c r="I297" s="96"/>
      <c r="J297" s="96"/>
    </row>
    <row r="298" spans="1:20" ht="60" x14ac:dyDescent="0.25">
      <c r="A298" s="69">
        <v>15</v>
      </c>
      <c r="B298" s="93" t="s">
        <v>476</v>
      </c>
      <c r="C298" s="78" t="s">
        <v>477</v>
      </c>
      <c r="D298" s="94" t="s">
        <v>444</v>
      </c>
      <c r="E298" s="96"/>
      <c r="F298" s="96"/>
      <c r="G298" s="96"/>
      <c r="H298" s="96"/>
      <c r="I298" s="96"/>
      <c r="J298" s="96"/>
    </row>
    <row r="299" spans="1:20" ht="105" x14ac:dyDescent="0.25">
      <c r="A299" s="69">
        <v>16</v>
      </c>
      <c r="B299" s="93" t="s">
        <v>479</v>
      </c>
      <c r="C299" s="78" t="s">
        <v>480</v>
      </c>
      <c r="D299" s="87" t="s">
        <v>596</v>
      </c>
      <c r="E299" s="96"/>
      <c r="F299" s="96"/>
      <c r="G299" s="96"/>
      <c r="H299" s="96"/>
      <c r="I299" s="96" t="s">
        <v>528</v>
      </c>
      <c r="J299" s="96"/>
    </row>
    <row r="300" spans="1:20" ht="135" x14ac:dyDescent="0.25">
      <c r="A300" s="69">
        <v>17</v>
      </c>
      <c r="B300" s="93" t="s">
        <v>481</v>
      </c>
      <c r="C300" s="88" t="s">
        <v>482</v>
      </c>
      <c r="D300" s="94" t="s">
        <v>444</v>
      </c>
      <c r="E300" s="96"/>
      <c r="F300" s="96"/>
      <c r="G300" s="96"/>
      <c r="H300" s="96"/>
      <c r="I300" s="96"/>
      <c r="J300" s="96"/>
    </row>
    <row r="301" spans="1:20" ht="60" x14ac:dyDescent="0.25">
      <c r="A301" s="69">
        <v>18</v>
      </c>
      <c r="B301" s="93" t="s">
        <v>484</v>
      </c>
      <c r="C301" s="78" t="s">
        <v>485</v>
      </c>
      <c r="D301" s="94" t="s">
        <v>444</v>
      </c>
      <c r="E301" s="96"/>
      <c r="F301" s="96"/>
      <c r="G301" s="96"/>
      <c r="H301" s="96"/>
      <c r="I301" s="96"/>
      <c r="J301" s="96"/>
    </row>
    <row r="302" spans="1:20" ht="60" x14ac:dyDescent="0.25">
      <c r="A302" s="69">
        <v>19</v>
      </c>
      <c r="B302" s="93" t="s">
        <v>486</v>
      </c>
      <c r="C302" s="78" t="s">
        <v>487</v>
      </c>
      <c r="D302" s="94" t="s">
        <v>444</v>
      </c>
      <c r="E302" s="96"/>
      <c r="F302" s="96"/>
      <c r="G302" s="96"/>
      <c r="H302" s="96"/>
      <c r="I302" s="96"/>
      <c r="J302" s="96"/>
    </row>
    <row r="303" spans="1:20" ht="60" x14ac:dyDescent="0.25">
      <c r="A303" s="69">
        <v>20</v>
      </c>
      <c r="B303" s="93" t="s">
        <v>489</v>
      </c>
      <c r="C303" s="78" t="s">
        <v>490</v>
      </c>
      <c r="D303" s="94" t="s">
        <v>444</v>
      </c>
      <c r="E303" s="96"/>
      <c r="F303" s="96"/>
      <c r="G303" s="96"/>
      <c r="H303" s="96"/>
      <c r="I303" s="96"/>
      <c r="J303" s="96"/>
    </row>
    <row r="304" spans="1:20" ht="30" x14ac:dyDescent="0.25">
      <c r="A304" s="69">
        <v>21</v>
      </c>
      <c r="B304" s="93" t="s">
        <v>491</v>
      </c>
      <c r="C304" s="78" t="s">
        <v>492</v>
      </c>
      <c r="D304" s="94" t="s">
        <v>444</v>
      </c>
      <c r="E304" s="96"/>
      <c r="F304" s="96"/>
      <c r="G304" s="96"/>
      <c r="H304" s="96"/>
      <c r="I304" s="96"/>
      <c r="J304" s="96"/>
    </row>
    <row r="305" spans="1:20" ht="30" x14ac:dyDescent="0.25">
      <c r="A305" s="69">
        <v>22</v>
      </c>
      <c r="B305" s="93" t="s">
        <v>493</v>
      </c>
      <c r="C305" s="88" t="s">
        <v>494</v>
      </c>
      <c r="D305" s="94" t="s">
        <v>444</v>
      </c>
      <c r="E305" s="96"/>
      <c r="F305" s="96"/>
      <c r="G305" s="96"/>
      <c r="H305" s="96"/>
      <c r="I305" s="96" t="s">
        <v>528</v>
      </c>
      <c r="J305" s="96"/>
    </row>
    <row r="306" spans="1:20" ht="60" x14ac:dyDescent="0.25">
      <c r="A306" s="69">
        <v>23</v>
      </c>
      <c r="B306" s="93" t="s">
        <v>495</v>
      </c>
      <c r="C306" s="78" t="s">
        <v>496</v>
      </c>
      <c r="D306" s="94" t="s">
        <v>444</v>
      </c>
      <c r="E306" s="96"/>
      <c r="F306" s="96"/>
      <c r="G306" s="96"/>
      <c r="H306" s="96" t="s">
        <v>528</v>
      </c>
      <c r="I306" s="96"/>
      <c r="J306" s="96"/>
    </row>
    <row r="307" spans="1:20" ht="210" x14ac:dyDescent="0.25">
      <c r="A307" s="69">
        <v>24</v>
      </c>
      <c r="B307" s="93" t="s">
        <v>497</v>
      </c>
      <c r="C307" s="78" t="s">
        <v>498</v>
      </c>
      <c r="D307" s="94" t="s">
        <v>444</v>
      </c>
      <c r="E307" s="96"/>
      <c r="F307" s="96"/>
      <c r="G307" s="96"/>
      <c r="H307" s="96"/>
      <c r="I307" s="96"/>
      <c r="J307" s="96"/>
    </row>
    <row r="308" spans="1:20" ht="150" x14ac:dyDescent="0.25">
      <c r="A308" s="69">
        <v>25</v>
      </c>
      <c r="B308" s="93" t="s">
        <v>500</v>
      </c>
      <c r="C308" s="78" t="s">
        <v>501</v>
      </c>
      <c r="D308" s="94" t="s">
        <v>444</v>
      </c>
      <c r="E308" s="96"/>
      <c r="F308" s="96"/>
      <c r="G308" s="96"/>
      <c r="H308" s="96"/>
      <c r="I308" s="96"/>
      <c r="J308" s="96"/>
    </row>
    <row r="309" spans="1:20" ht="90" x14ac:dyDescent="0.25">
      <c r="A309" s="69">
        <v>26</v>
      </c>
      <c r="B309" s="93" t="s">
        <v>502</v>
      </c>
      <c r="C309" s="78" t="s">
        <v>503</v>
      </c>
      <c r="D309" s="94" t="s">
        <v>444</v>
      </c>
      <c r="E309" s="96"/>
      <c r="F309" s="96"/>
      <c r="G309" s="96"/>
      <c r="H309" s="96"/>
      <c r="I309" s="96"/>
      <c r="J309" s="96"/>
    </row>
    <row r="310" spans="1:20" ht="45" x14ac:dyDescent="0.25">
      <c r="A310" s="69">
        <v>27</v>
      </c>
      <c r="B310" s="93" t="s">
        <v>504</v>
      </c>
      <c r="C310" s="78" t="s">
        <v>505</v>
      </c>
      <c r="D310" s="94" t="s">
        <v>444</v>
      </c>
      <c r="E310" s="96"/>
      <c r="F310" s="96"/>
      <c r="G310" s="96"/>
      <c r="H310" s="96"/>
      <c r="I310" s="96"/>
      <c r="J310" s="96"/>
    </row>
    <row r="311" spans="1:20" ht="90" x14ac:dyDescent="0.25">
      <c r="A311" s="69">
        <v>28</v>
      </c>
      <c r="B311" s="93" t="s">
        <v>506</v>
      </c>
      <c r="C311" s="78" t="s">
        <v>507</v>
      </c>
      <c r="D311" s="94" t="s">
        <v>444</v>
      </c>
      <c r="E311" s="96"/>
      <c r="F311" s="96"/>
      <c r="G311" s="96"/>
      <c r="H311" s="96"/>
      <c r="I311" s="96"/>
      <c r="J311" s="96"/>
    </row>
    <row r="312" spans="1:20" ht="30" x14ac:dyDescent="0.25">
      <c r="A312" s="69">
        <v>29</v>
      </c>
      <c r="B312" s="93" t="s">
        <v>508</v>
      </c>
      <c r="C312" s="78" t="s">
        <v>509</v>
      </c>
      <c r="D312" s="94" t="s">
        <v>444</v>
      </c>
      <c r="E312" s="96"/>
      <c r="F312" s="96"/>
      <c r="G312" s="96"/>
      <c r="H312" s="96"/>
      <c r="I312" s="96"/>
      <c r="J312" s="96"/>
    </row>
    <row r="313" spans="1:20" ht="120" x14ac:dyDescent="0.25">
      <c r="A313" s="69">
        <v>30</v>
      </c>
      <c r="B313" s="95" t="s">
        <v>510</v>
      </c>
      <c r="C313" s="88" t="s">
        <v>511</v>
      </c>
      <c r="D313" s="94" t="s">
        <v>444</v>
      </c>
      <c r="E313" s="96"/>
      <c r="F313" s="96"/>
      <c r="G313" s="96"/>
      <c r="H313" s="96"/>
      <c r="I313" s="96"/>
      <c r="J313" s="96"/>
    </row>
    <row r="314" spans="1:20" ht="75" x14ac:dyDescent="0.25">
      <c r="A314" s="69">
        <v>31</v>
      </c>
      <c r="B314" s="93" t="s">
        <v>512</v>
      </c>
      <c r="C314" s="78" t="s">
        <v>513</v>
      </c>
      <c r="D314" s="94" t="s">
        <v>444</v>
      </c>
      <c r="E314" s="96"/>
      <c r="F314" s="96"/>
      <c r="G314" s="96"/>
      <c r="H314" s="96"/>
      <c r="I314" s="96"/>
      <c r="J314" s="96"/>
    </row>
    <row r="315" spans="1:20" ht="30" x14ac:dyDescent="0.25">
      <c r="A315" s="69">
        <v>32</v>
      </c>
      <c r="B315" s="93" t="s">
        <v>514</v>
      </c>
      <c r="C315" s="78" t="s">
        <v>515</v>
      </c>
      <c r="D315" s="94" t="s">
        <v>444</v>
      </c>
      <c r="E315" s="96"/>
      <c r="F315" s="96"/>
      <c r="G315" s="96"/>
      <c r="H315" s="96"/>
      <c r="I315" s="96"/>
      <c r="J315" s="96"/>
    </row>
    <row r="316" spans="1:20" ht="15.75" thickBot="1" x14ac:dyDescent="0.3"/>
    <row r="317" spans="1:20" ht="15.75" thickBot="1" x14ac:dyDescent="0.3">
      <c r="E317" s="174" t="s">
        <v>432</v>
      </c>
      <c r="F317" s="175"/>
      <c r="G317" s="175"/>
      <c r="H317" s="175"/>
      <c r="I317" s="175"/>
      <c r="J317" s="176"/>
    </row>
    <row r="318" spans="1:20" ht="15.75" thickBot="1" x14ac:dyDescent="0.3">
      <c r="B318" s="64" t="s">
        <v>433</v>
      </c>
      <c r="C318" s="64" t="s">
        <v>434</v>
      </c>
      <c r="D318" s="64" t="s">
        <v>435</v>
      </c>
      <c r="E318" s="64">
        <v>0</v>
      </c>
      <c r="F318" s="64">
        <v>1</v>
      </c>
      <c r="G318" s="64">
        <v>2</v>
      </c>
      <c r="H318" s="64">
        <v>3</v>
      </c>
      <c r="I318" s="64">
        <v>4</v>
      </c>
      <c r="J318" s="64">
        <v>5</v>
      </c>
      <c r="L318" s="70" t="s">
        <v>224</v>
      </c>
      <c r="M318" s="137" t="s">
        <v>436</v>
      </c>
      <c r="N318" s="137" t="s">
        <v>437</v>
      </c>
      <c r="O318" s="137" t="s">
        <v>438</v>
      </c>
      <c r="P318" s="137" t="s">
        <v>437</v>
      </c>
      <c r="Q318" s="137" t="s">
        <v>439</v>
      </c>
      <c r="R318" s="137" t="s">
        <v>437</v>
      </c>
      <c r="S318" s="137" t="s">
        <v>440</v>
      </c>
      <c r="T318" s="137" t="s">
        <v>437</v>
      </c>
    </row>
    <row r="319" spans="1:20" ht="60" x14ac:dyDescent="0.25">
      <c r="B319" s="71" t="s">
        <v>441</v>
      </c>
      <c r="C319" s="72" t="s">
        <v>442</v>
      </c>
      <c r="D319" s="87" t="s">
        <v>447</v>
      </c>
      <c r="E319" s="87"/>
      <c r="F319" s="87"/>
      <c r="G319" s="87"/>
      <c r="H319" s="87"/>
      <c r="I319" s="87"/>
      <c r="J319" s="87" t="s">
        <v>528</v>
      </c>
      <c r="L319" s="73" t="s">
        <v>444</v>
      </c>
      <c r="M319" s="74">
        <v>3</v>
      </c>
      <c r="N319" s="75">
        <f>+M319/$M$325</f>
        <v>0.3</v>
      </c>
      <c r="O319" s="74">
        <v>1</v>
      </c>
      <c r="P319" s="75">
        <f>+O319/$O$325</f>
        <v>0.5</v>
      </c>
      <c r="Q319" s="74">
        <v>17</v>
      </c>
      <c r="R319" s="75">
        <f>+Q319/$Q$325</f>
        <v>0.85</v>
      </c>
      <c r="S319" s="74">
        <f>+M319+O319+Q319</f>
        <v>21</v>
      </c>
      <c r="T319" s="76">
        <f>+S319/$S$325</f>
        <v>0.65625</v>
      </c>
    </row>
    <row r="320" spans="1:20" ht="30" x14ac:dyDescent="0.25">
      <c r="B320" s="77" t="s">
        <v>445</v>
      </c>
      <c r="C320" s="78" t="s">
        <v>446</v>
      </c>
      <c r="D320" s="80" t="s">
        <v>478</v>
      </c>
      <c r="E320" s="94"/>
      <c r="F320" s="94"/>
      <c r="G320" s="94"/>
      <c r="H320" s="94"/>
      <c r="I320" s="94"/>
      <c r="J320" s="94" t="s">
        <v>528</v>
      </c>
      <c r="L320" s="81">
        <v>1</v>
      </c>
      <c r="M320" s="82">
        <v>1</v>
      </c>
      <c r="N320" s="83">
        <f>+M320/$M$325</f>
        <v>0.1</v>
      </c>
      <c r="O320" s="82">
        <v>0</v>
      </c>
      <c r="P320" s="83">
        <f>+O320/$O$325</f>
        <v>0</v>
      </c>
      <c r="Q320" s="82">
        <v>0</v>
      </c>
      <c r="R320" s="83">
        <f>+Q320/$Q$325</f>
        <v>0</v>
      </c>
      <c r="S320" s="82">
        <f>+M320+O320+Q320</f>
        <v>1</v>
      </c>
      <c r="T320" s="84">
        <f>+S320/$S$325</f>
        <v>3.125E-2</v>
      </c>
    </row>
    <row r="321" spans="2:20" ht="45" x14ac:dyDescent="0.25">
      <c r="B321" s="77" t="s">
        <v>448</v>
      </c>
      <c r="C321" s="78" t="s">
        <v>449</v>
      </c>
      <c r="D321" s="80" t="s">
        <v>597</v>
      </c>
      <c r="E321" s="94"/>
      <c r="F321" s="94" t="s">
        <v>528</v>
      </c>
      <c r="G321" s="94"/>
      <c r="H321" s="94"/>
      <c r="I321" s="94"/>
      <c r="J321" s="94"/>
      <c r="L321" s="81">
        <v>2</v>
      </c>
      <c r="M321" s="82">
        <v>0</v>
      </c>
      <c r="N321" s="83">
        <f t="shared" ref="N321:N324" si="55">+M321/$M$325</f>
        <v>0</v>
      </c>
      <c r="O321" s="82">
        <v>0</v>
      </c>
      <c r="P321" s="83">
        <f t="shared" ref="P321:P324" si="56">+O321/$O$325</f>
        <v>0</v>
      </c>
      <c r="Q321" s="82">
        <v>1</v>
      </c>
      <c r="R321" s="83">
        <f t="shared" ref="R321:R324" si="57">+Q321/$Q$325</f>
        <v>0.05</v>
      </c>
      <c r="S321" s="82">
        <f t="shared" ref="S321:S324" si="58">+M321+O321+Q321</f>
        <v>1</v>
      </c>
      <c r="T321" s="84">
        <f t="shared" ref="T321:T324" si="59">+S321/$S$325</f>
        <v>3.125E-2</v>
      </c>
    </row>
    <row r="322" spans="2:20" ht="150" x14ac:dyDescent="0.25">
      <c r="B322" s="77" t="s">
        <v>451</v>
      </c>
      <c r="C322" s="85" t="s">
        <v>452</v>
      </c>
      <c r="D322" s="80" t="s">
        <v>598</v>
      </c>
      <c r="E322" s="94"/>
      <c r="F322" s="94"/>
      <c r="G322" s="94"/>
      <c r="H322" s="94" t="s">
        <v>528</v>
      </c>
      <c r="I322" s="94"/>
      <c r="J322" s="94"/>
      <c r="L322" s="81">
        <v>3</v>
      </c>
      <c r="M322" s="86">
        <v>2</v>
      </c>
      <c r="N322" s="83">
        <f t="shared" si="55"/>
        <v>0.2</v>
      </c>
      <c r="O322" s="86">
        <v>0</v>
      </c>
      <c r="P322" s="83">
        <f t="shared" si="56"/>
        <v>0</v>
      </c>
      <c r="Q322" s="86">
        <v>1</v>
      </c>
      <c r="R322" s="83">
        <f t="shared" si="57"/>
        <v>0.05</v>
      </c>
      <c r="S322" s="82">
        <f t="shared" si="58"/>
        <v>3</v>
      </c>
      <c r="T322" s="84">
        <f t="shared" si="59"/>
        <v>9.375E-2</v>
      </c>
    </row>
    <row r="323" spans="2:20" ht="30" x14ac:dyDescent="0.25">
      <c r="B323" s="77" t="s">
        <v>454</v>
      </c>
      <c r="C323" s="85" t="s">
        <v>455</v>
      </c>
      <c r="D323" s="80" t="s">
        <v>598</v>
      </c>
      <c r="E323" s="87"/>
      <c r="F323" s="87"/>
      <c r="G323" s="87"/>
      <c r="H323" s="87" t="s">
        <v>528</v>
      </c>
      <c r="I323" s="87"/>
      <c r="J323" s="87"/>
      <c r="L323" s="81">
        <v>4</v>
      </c>
      <c r="M323" s="86">
        <v>2</v>
      </c>
      <c r="N323" s="83">
        <f t="shared" si="55"/>
        <v>0.2</v>
      </c>
      <c r="O323" s="86">
        <v>0</v>
      </c>
      <c r="P323" s="83">
        <f t="shared" si="56"/>
        <v>0</v>
      </c>
      <c r="Q323" s="86">
        <v>1</v>
      </c>
      <c r="R323" s="83">
        <f t="shared" si="57"/>
        <v>0.05</v>
      </c>
      <c r="S323" s="82">
        <f t="shared" si="58"/>
        <v>3</v>
      </c>
      <c r="T323" s="84">
        <f t="shared" si="59"/>
        <v>9.375E-2</v>
      </c>
    </row>
    <row r="324" spans="2:20" ht="30" x14ac:dyDescent="0.25">
      <c r="B324" s="77" t="s">
        <v>457</v>
      </c>
      <c r="C324" s="88" t="s">
        <v>458</v>
      </c>
      <c r="D324" s="94" t="s">
        <v>444</v>
      </c>
      <c r="E324" s="94"/>
      <c r="F324" s="94"/>
      <c r="G324" s="94"/>
      <c r="H324" s="94"/>
      <c r="I324" s="94"/>
      <c r="J324" s="94"/>
      <c r="L324" s="81">
        <v>5</v>
      </c>
      <c r="M324" s="86">
        <v>2</v>
      </c>
      <c r="N324" s="83">
        <f t="shared" si="55"/>
        <v>0.2</v>
      </c>
      <c r="O324" s="86">
        <v>1</v>
      </c>
      <c r="P324" s="83">
        <f t="shared" si="56"/>
        <v>0.5</v>
      </c>
      <c r="Q324" s="86">
        <v>0</v>
      </c>
      <c r="R324" s="83">
        <f t="shared" si="57"/>
        <v>0</v>
      </c>
      <c r="S324" s="82">
        <f t="shared" si="58"/>
        <v>3</v>
      </c>
      <c r="T324" s="84">
        <f t="shared" si="59"/>
        <v>9.375E-2</v>
      </c>
    </row>
    <row r="325" spans="2:20" ht="30.75" thickBot="1" x14ac:dyDescent="0.3">
      <c r="B325" s="77" t="s">
        <v>459</v>
      </c>
      <c r="C325" s="88" t="s">
        <v>460</v>
      </c>
      <c r="D325" s="80" t="s">
        <v>598</v>
      </c>
      <c r="E325" s="94"/>
      <c r="F325" s="94"/>
      <c r="G325" s="94"/>
      <c r="H325" s="94"/>
      <c r="I325" s="94" t="s">
        <v>528</v>
      </c>
      <c r="J325" s="94"/>
      <c r="L325" s="89" t="s">
        <v>440</v>
      </c>
      <c r="M325" s="90">
        <f t="shared" ref="M325:T325" si="60">SUM(M319:M324)</f>
        <v>10</v>
      </c>
      <c r="N325" s="150">
        <f t="shared" si="60"/>
        <v>1</v>
      </c>
      <c r="O325" s="90">
        <f t="shared" si="60"/>
        <v>2</v>
      </c>
      <c r="P325" s="150">
        <f t="shared" si="60"/>
        <v>1</v>
      </c>
      <c r="Q325" s="90">
        <f t="shared" si="60"/>
        <v>20</v>
      </c>
      <c r="R325" s="150">
        <f t="shared" si="60"/>
        <v>1</v>
      </c>
      <c r="S325" s="90">
        <f t="shared" si="60"/>
        <v>32</v>
      </c>
      <c r="T325" s="151">
        <f t="shared" si="60"/>
        <v>1</v>
      </c>
    </row>
    <row r="326" spans="2:20" ht="30" x14ac:dyDescent="0.25">
      <c r="B326" s="77" t="s">
        <v>461</v>
      </c>
      <c r="C326" s="88" t="s">
        <v>462</v>
      </c>
      <c r="D326" s="80" t="s">
        <v>576</v>
      </c>
      <c r="E326" s="94"/>
      <c r="F326" s="94"/>
      <c r="G326" s="94"/>
      <c r="H326" s="94"/>
      <c r="I326" s="94" t="s">
        <v>528</v>
      </c>
      <c r="J326" s="94"/>
    </row>
    <row r="327" spans="2:20" ht="60" x14ac:dyDescent="0.25">
      <c r="B327" s="93" t="s">
        <v>463</v>
      </c>
      <c r="C327" s="88" t="s">
        <v>464</v>
      </c>
      <c r="D327" s="94" t="s">
        <v>444</v>
      </c>
      <c r="E327" s="94"/>
      <c r="F327" s="94"/>
      <c r="G327" s="94"/>
      <c r="H327" s="94"/>
      <c r="I327" s="94"/>
      <c r="J327" s="94"/>
      <c r="S327" s="101">
        <f>TRANSPOSE(SUMPRODUCT(L320:L324,S320:S324))/((S325-S319)*L324)</f>
        <v>0.70909090909090911</v>
      </c>
      <c r="T327" s="69" t="s">
        <v>577</v>
      </c>
    </row>
    <row r="328" spans="2:20" ht="90" x14ac:dyDescent="0.25">
      <c r="B328" s="93" t="s">
        <v>465</v>
      </c>
      <c r="C328" s="88" t="s">
        <v>466</v>
      </c>
      <c r="D328" s="94" t="s">
        <v>444</v>
      </c>
      <c r="E328" s="94"/>
      <c r="F328" s="94"/>
      <c r="G328" s="94"/>
      <c r="H328" s="94"/>
      <c r="I328" s="94"/>
      <c r="J328" s="94"/>
    </row>
    <row r="329" spans="2:20" ht="180" x14ac:dyDescent="0.25">
      <c r="B329" s="93" t="s">
        <v>467</v>
      </c>
      <c r="C329" s="88" t="s">
        <v>468</v>
      </c>
      <c r="D329" s="94" t="s">
        <v>444</v>
      </c>
      <c r="E329" s="94"/>
      <c r="F329" s="94"/>
      <c r="G329" s="94"/>
      <c r="H329" s="94"/>
      <c r="I329" s="94"/>
      <c r="J329" s="94"/>
    </row>
    <row r="330" spans="2:20" ht="120" x14ac:dyDescent="0.25">
      <c r="B330" s="93" t="s">
        <v>469</v>
      </c>
      <c r="C330" s="88" t="s">
        <v>470</v>
      </c>
      <c r="D330" s="80" t="s">
        <v>581</v>
      </c>
      <c r="E330" s="94"/>
      <c r="F330" s="94"/>
      <c r="G330" s="94"/>
      <c r="H330" s="94"/>
      <c r="J330" s="94" t="s">
        <v>528</v>
      </c>
    </row>
    <row r="331" spans="2:20" ht="60" x14ac:dyDescent="0.25">
      <c r="B331" s="93" t="s">
        <v>472</v>
      </c>
      <c r="C331" s="78" t="s">
        <v>473</v>
      </c>
      <c r="D331" s="94" t="s">
        <v>444</v>
      </c>
      <c r="E331" s="94"/>
      <c r="F331" s="94"/>
      <c r="G331" s="94"/>
      <c r="H331" s="94"/>
      <c r="I331" s="94"/>
      <c r="J331" s="94"/>
    </row>
    <row r="332" spans="2:20" ht="75" x14ac:dyDescent="0.25">
      <c r="B332" s="93" t="s">
        <v>474</v>
      </c>
      <c r="C332" s="88" t="s">
        <v>475</v>
      </c>
      <c r="D332" s="94" t="s">
        <v>444</v>
      </c>
      <c r="E332" s="94"/>
      <c r="F332" s="94"/>
      <c r="G332" s="94"/>
      <c r="H332" s="94"/>
      <c r="I332" s="94"/>
      <c r="J332" s="94"/>
    </row>
    <row r="333" spans="2:20" ht="60" x14ac:dyDescent="0.25">
      <c r="B333" s="93" t="s">
        <v>476</v>
      </c>
      <c r="C333" s="78" t="s">
        <v>477</v>
      </c>
      <c r="D333" s="94" t="s">
        <v>444</v>
      </c>
      <c r="E333" s="94"/>
      <c r="F333" s="94"/>
      <c r="G333" s="94"/>
      <c r="H333" s="94"/>
      <c r="I333" s="94"/>
      <c r="J333" s="94"/>
    </row>
    <row r="334" spans="2:20" ht="105" x14ac:dyDescent="0.25">
      <c r="B334" s="93" t="s">
        <v>479</v>
      </c>
      <c r="C334" s="78" t="s">
        <v>480</v>
      </c>
      <c r="D334" s="80" t="s">
        <v>599</v>
      </c>
      <c r="E334" s="94"/>
      <c r="F334" s="94"/>
      <c r="G334" s="94"/>
      <c r="H334" s="94"/>
      <c r="I334" s="94" t="s">
        <v>528</v>
      </c>
      <c r="J334" s="94"/>
    </row>
    <row r="335" spans="2:20" ht="135" x14ac:dyDescent="0.25">
      <c r="B335" s="93" t="s">
        <v>481</v>
      </c>
      <c r="C335" s="88" t="s">
        <v>482</v>
      </c>
      <c r="D335" s="80" t="s">
        <v>598</v>
      </c>
      <c r="E335" s="94"/>
      <c r="F335" s="94"/>
      <c r="G335" s="94"/>
      <c r="H335" s="94" t="s">
        <v>528</v>
      </c>
      <c r="I335" s="94"/>
      <c r="J335" s="94"/>
    </row>
    <row r="336" spans="2:20" ht="60" x14ac:dyDescent="0.25">
      <c r="B336" s="93" t="s">
        <v>484</v>
      </c>
      <c r="C336" s="78" t="s">
        <v>485</v>
      </c>
      <c r="D336" s="94" t="s">
        <v>444</v>
      </c>
      <c r="E336" s="94"/>
      <c r="F336" s="94"/>
      <c r="G336" s="94"/>
      <c r="H336" s="94"/>
      <c r="I336" s="94"/>
      <c r="J336" s="94"/>
    </row>
    <row r="337" spans="2:10" ht="60" x14ac:dyDescent="0.25">
      <c r="B337" s="93" t="s">
        <v>486</v>
      </c>
      <c r="C337" s="78" t="s">
        <v>487</v>
      </c>
      <c r="D337" s="94" t="s">
        <v>444</v>
      </c>
      <c r="E337" s="94"/>
      <c r="F337" s="94"/>
      <c r="G337" s="94"/>
      <c r="H337" s="94"/>
      <c r="I337" s="94"/>
      <c r="J337" s="94"/>
    </row>
    <row r="338" spans="2:10" ht="60" x14ac:dyDescent="0.25">
      <c r="B338" s="93" t="s">
        <v>489</v>
      </c>
      <c r="C338" s="78" t="s">
        <v>490</v>
      </c>
      <c r="D338" s="94" t="s">
        <v>444</v>
      </c>
      <c r="E338" s="94"/>
      <c r="F338" s="94"/>
      <c r="G338" s="94"/>
      <c r="H338" s="94"/>
      <c r="I338" s="94"/>
      <c r="J338" s="94"/>
    </row>
    <row r="339" spans="2:10" ht="30" x14ac:dyDescent="0.25">
      <c r="B339" s="93" t="s">
        <v>491</v>
      </c>
      <c r="C339" s="78" t="s">
        <v>492</v>
      </c>
      <c r="D339" s="94" t="s">
        <v>444</v>
      </c>
      <c r="E339" s="94"/>
      <c r="F339" s="94"/>
      <c r="G339" s="94"/>
      <c r="H339" s="94"/>
      <c r="I339" s="94"/>
      <c r="J339" s="94"/>
    </row>
    <row r="340" spans="2:10" ht="30" x14ac:dyDescent="0.25">
      <c r="B340" s="93" t="s">
        <v>493</v>
      </c>
      <c r="C340" s="88" t="s">
        <v>494</v>
      </c>
      <c r="D340" s="94" t="s">
        <v>444</v>
      </c>
      <c r="E340" s="94"/>
      <c r="F340" s="94"/>
      <c r="G340" s="94"/>
      <c r="H340" s="94"/>
      <c r="I340" s="94"/>
      <c r="J340" s="94"/>
    </row>
    <row r="341" spans="2:10" ht="60" x14ac:dyDescent="0.25">
      <c r="B341" s="93" t="s">
        <v>495</v>
      </c>
      <c r="C341" s="78" t="s">
        <v>496</v>
      </c>
      <c r="D341" s="80" t="s">
        <v>478</v>
      </c>
      <c r="E341" s="94"/>
      <c r="F341" s="94"/>
      <c r="G341" s="94" t="s">
        <v>528</v>
      </c>
      <c r="H341" s="94"/>
      <c r="I341" s="94"/>
      <c r="J341" s="94"/>
    </row>
    <row r="342" spans="2:10" ht="210" x14ac:dyDescent="0.25">
      <c r="B342" s="93" t="s">
        <v>497</v>
      </c>
      <c r="C342" s="78" t="s">
        <v>498</v>
      </c>
      <c r="D342" s="80" t="s">
        <v>599</v>
      </c>
      <c r="E342" s="94"/>
      <c r="F342" s="94"/>
      <c r="G342" s="94"/>
      <c r="H342" s="94"/>
      <c r="I342" s="94"/>
      <c r="J342" s="94"/>
    </row>
    <row r="343" spans="2:10" ht="150" x14ac:dyDescent="0.25">
      <c r="B343" s="93" t="s">
        <v>500</v>
      </c>
      <c r="C343" s="78" t="s">
        <v>501</v>
      </c>
      <c r="D343" s="94" t="s">
        <v>444</v>
      </c>
      <c r="E343" s="94"/>
      <c r="F343" s="94"/>
      <c r="G343" s="94"/>
      <c r="H343" s="94"/>
      <c r="I343" s="94"/>
      <c r="J343" s="94"/>
    </row>
    <row r="344" spans="2:10" ht="90" x14ac:dyDescent="0.25">
      <c r="B344" s="93" t="s">
        <v>502</v>
      </c>
      <c r="C344" s="78" t="s">
        <v>503</v>
      </c>
      <c r="D344" s="94" t="s">
        <v>444</v>
      </c>
      <c r="E344" s="94"/>
      <c r="F344" s="94"/>
      <c r="G344" s="94"/>
      <c r="H344" s="94"/>
      <c r="I344" s="94"/>
      <c r="J344" s="94"/>
    </row>
    <row r="345" spans="2:10" ht="45" x14ac:dyDescent="0.25">
      <c r="B345" s="93" t="s">
        <v>504</v>
      </c>
      <c r="C345" s="78" t="s">
        <v>505</v>
      </c>
      <c r="D345" s="94" t="s">
        <v>444</v>
      </c>
      <c r="E345" s="94"/>
      <c r="F345" s="94"/>
      <c r="G345" s="94"/>
      <c r="H345" s="94"/>
      <c r="I345" s="94"/>
      <c r="J345" s="94"/>
    </row>
    <row r="346" spans="2:10" ht="90" x14ac:dyDescent="0.25">
      <c r="B346" s="93" t="s">
        <v>506</v>
      </c>
      <c r="C346" s="78" t="s">
        <v>507</v>
      </c>
      <c r="D346" s="94" t="s">
        <v>444</v>
      </c>
      <c r="E346" s="94"/>
      <c r="F346" s="94"/>
      <c r="G346" s="94"/>
      <c r="H346" s="94"/>
      <c r="I346" s="94"/>
      <c r="J346" s="94"/>
    </row>
    <row r="347" spans="2:10" ht="30" x14ac:dyDescent="0.25">
      <c r="B347" s="93" t="s">
        <v>508</v>
      </c>
      <c r="C347" s="78" t="s">
        <v>509</v>
      </c>
      <c r="D347" s="94" t="s">
        <v>444</v>
      </c>
      <c r="E347" s="94"/>
      <c r="F347" s="94"/>
      <c r="G347" s="94"/>
      <c r="H347" s="94"/>
      <c r="I347" s="94"/>
      <c r="J347" s="94"/>
    </row>
    <row r="348" spans="2:10" ht="120" x14ac:dyDescent="0.25">
      <c r="B348" s="95" t="s">
        <v>510</v>
      </c>
      <c r="C348" s="88" t="s">
        <v>511</v>
      </c>
      <c r="D348" s="94" t="s">
        <v>444</v>
      </c>
      <c r="E348" s="94"/>
      <c r="F348" s="94"/>
      <c r="G348" s="94"/>
      <c r="H348" s="94"/>
      <c r="I348" s="94"/>
      <c r="J348" s="94"/>
    </row>
    <row r="349" spans="2:10" ht="75" x14ac:dyDescent="0.25">
      <c r="B349" s="93" t="s">
        <v>512</v>
      </c>
      <c r="C349" s="78" t="s">
        <v>513</v>
      </c>
      <c r="D349" s="94" t="s">
        <v>444</v>
      </c>
      <c r="E349" s="94"/>
      <c r="F349" s="94"/>
      <c r="G349" s="94"/>
      <c r="H349" s="94"/>
      <c r="I349" s="94"/>
      <c r="J349" s="94"/>
    </row>
    <row r="350" spans="2:10" ht="30" x14ac:dyDescent="0.25">
      <c r="B350" s="93" t="s">
        <v>514</v>
      </c>
      <c r="C350" s="78" t="s">
        <v>515</v>
      </c>
      <c r="D350" s="94" t="s">
        <v>444</v>
      </c>
      <c r="E350" s="94"/>
      <c r="F350" s="94"/>
      <c r="G350" s="94"/>
      <c r="H350" s="94"/>
      <c r="I350" s="94"/>
      <c r="J350" s="94"/>
    </row>
  </sheetData>
  <mergeCells count="10">
    <mergeCell ref="E212:J212"/>
    <mergeCell ref="E247:J247"/>
    <mergeCell ref="E282:J282"/>
    <mergeCell ref="E317:J317"/>
    <mergeCell ref="E2:J2"/>
    <mergeCell ref="E37:J37"/>
    <mergeCell ref="E72:J72"/>
    <mergeCell ref="E107:J107"/>
    <mergeCell ref="E142:J142"/>
    <mergeCell ref="E177:J17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50"/>
  <sheetViews>
    <sheetView showGridLines="0" topLeftCell="U1" zoomScale="60" zoomScaleNormal="60" workbookViewId="0">
      <selection activeCell="AV14" sqref="AV14"/>
    </sheetView>
  </sheetViews>
  <sheetFormatPr baseColWidth="10" defaultRowHeight="15" x14ac:dyDescent="0.25"/>
  <cols>
    <col min="1" max="1" width="5" style="69" hidden="1" customWidth="1"/>
    <col min="2" max="2" width="12.7109375" style="69" hidden="1" customWidth="1"/>
    <col min="3" max="3" width="134.5703125" style="69" hidden="1" customWidth="1"/>
    <col min="4" max="4" width="13.5703125" style="44" hidden="1" customWidth="1"/>
    <col min="5" max="11" width="0" style="69" hidden="1" customWidth="1"/>
    <col min="12" max="12" width="25.140625" style="69" hidden="1" customWidth="1"/>
    <col min="13" max="13" width="13.5703125" style="69" hidden="1" customWidth="1"/>
    <col min="14" max="14" width="6.42578125" style="69" hidden="1" customWidth="1"/>
    <col min="15" max="15" width="0" style="69" hidden="1" customWidth="1"/>
    <col min="16" max="16" width="6.5703125" style="69" hidden="1" customWidth="1"/>
    <col min="17" max="17" width="0" style="69" hidden="1" customWidth="1"/>
    <col min="18" max="18" width="9.42578125" style="69" hidden="1" customWidth="1"/>
    <col min="19" max="20" width="0" style="69" hidden="1" customWidth="1"/>
    <col min="21" max="21" width="11.42578125" style="69"/>
    <col min="22" max="22" width="12" style="69" bestFit="1" customWidth="1"/>
    <col min="23" max="23" width="10.140625" style="69" bestFit="1" customWidth="1"/>
    <col min="24" max="24" width="6.28515625" style="69" bestFit="1" customWidth="1"/>
    <col min="25" max="25" width="10.140625" style="69" bestFit="1" customWidth="1"/>
    <col min="26" max="26" width="6.28515625" style="69" bestFit="1" customWidth="1"/>
    <col min="27" max="27" width="10.140625" style="69" bestFit="1" customWidth="1"/>
    <col min="28" max="28" width="6.28515625" style="69" bestFit="1" customWidth="1"/>
    <col min="29" max="29" width="8.42578125" style="69" bestFit="1" customWidth="1"/>
    <col min="30" max="30" width="13.28515625" style="69" bestFit="1" customWidth="1"/>
    <col min="31" max="32" width="11.42578125" style="69"/>
    <col min="33" max="33" width="12.42578125" style="69" customWidth="1"/>
    <col min="34" max="16384" width="11.42578125" style="69"/>
  </cols>
  <sheetData>
    <row r="1" spans="1:54" ht="15.75" thickBot="1" x14ac:dyDescent="0.3"/>
    <row r="2" spans="1:54" ht="15.75" thickBot="1" x14ac:dyDescent="0.3">
      <c r="E2" s="174" t="s">
        <v>432</v>
      </c>
      <c r="F2" s="175"/>
      <c r="G2" s="175"/>
      <c r="H2" s="175"/>
      <c r="I2" s="175"/>
      <c r="J2" s="176"/>
    </row>
    <row r="3" spans="1:54" ht="15.75" thickBot="1" x14ac:dyDescent="0.3">
      <c r="B3" s="138" t="s">
        <v>433</v>
      </c>
      <c r="C3" s="138" t="s">
        <v>434</v>
      </c>
      <c r="D3" s="138" t="s">
        <v>435</v>
      </c>
      <c r="E3" s="138">
        <v>0</v>
      </c>
      <c r="F3" s="138">
        <v>1</v>
      </c>
      <c r="G3" s="138">
        <v>2</v>
      </c>
      <c r="H3" s="138">
        <v>3</v>
      </c>
      <c r="I3" s="138">
        <v>4</v>
      </c>
      <c r="J3" s="138">
        <v>5</v>
      </c>
      <c r="L3" s="70" t="s">
        <v>11</v>
      </c>
      <c r="M3" s="138" t="s">
        <v>436</v>
      </c>
      <c r="N3" s="138" t="s">
        <v>437</v>
      </c>
      <c r="O3" s="138" t="s">
        <v>438</v>
      </c>
      <c r="P3" s="138" t="s">
        <v>437</v>
      </c>
      <c r="Q3" s="138" t="s">
        <v>439</v>
      </c>
      <c r="R3" s="138" t="s">
        <v>437</v>
      </c>
      <c r="S3" s="138" t="s">
        <v>440</v>
      </c>
      <c r="T3" s="138" t="s">
        <v>437</v>
      </c>
      <c r="V3" s="70" t="s">
        <v>575</v>
      </c>
      <c r="W3" s="138" t="s">
        <v>436</v>
      </c>
      <c r="X3" s="138" t="s">
        <v>437</v>
      </c>
      <c r="Y3" s="148" t="s">
        <v>438</v>
      </c>
      <c r="Z3" s="138" t="s">
        <v>437</v>
      </c>
      <c r="AA3" s="138" t="s">
        <v>439</v>
      </c>
      <c r="AB3" s="138" t="s">
        <v>437</v>
      </c>
      <c r="AC3" s="138" t="s">
        <v>440</v>
      </c>
      <c r="AD3" s="138" t="s">
        <v>437</v>
      </c>
      <c r="AG3" s="70"/>
      <c r="AH3" s="148">
        <v>1</v>
      </c>
      <c r="AI3" s="148">
        <v>2</v>
      </c>
      <c r="AJ3" s="148">
        <v>3</v>
      </c>
      <c r="AK3" s="148">
        <v>4</v>
      </c>
      <c r="AL3" s="148">
        <v>5</v>
      </c>
      <c r="AM3" s="148">
        <v>6</v>
      </c>
      <c r="AN3" s="148">
        <v>7</v>
      </c>
      <c r="AO3" s="148">
        <v>8</v>
      </c>
      <c r="AP3" s="148">
        <v>9</v>
      </c>
      <c r="AQ3" s="148">
        <v>10</v>
      </c>
      <c r="AT3" s="70"/>
      <c r="AU3" s="148" t="s">
        <v>436</v>
      </c>
      <c r="AV3" s="148" t="s">
        <v>438</v>
      </c>
      <c r="AW3" s="148" t="s">
        <v>439</v>
      </c>
      <c r="AX3" s="9"/>
      <c r="AY3" s="9"/>
      <c r="AZ3" s="9"/>
      <c r="BA3" s="9"/>
      <c r="BB3" s="9"/>
    </row>
    <row r="4" spans="1:54" ht="60" x14ac:dyDescent="0.25">
      <c r="A4" s="69">
        <v>1</v>
      </c>
      <c r="B4" s="71" t="s">
        <v>441</v>
      </c>
      <c r="C4" s="72" t="s">
        <v>442</v>
      </c>
      <c r="D4" s="34" t="s">
        <v>443</v>
      </c>
      <c r="E4" s="34"/>
      <c r="F4" s="34"/>
      <c r="G4" s="34"/>
      <c r="H4" s="34"/>
      <c r="I4" s="34"/>
      <c r="J4" s="34" t="s">
        <v>528</v>
      </c>
      <c r="L4" s="73" t="s">
        <v>444</v>
      </c>
      <c r="M4" s="74">
        <v>3</v>
      </c>
      <c r="N4" s="75">
        <f t="shared" ref="N4:N9" si="0">+M4/$M$10</f>
        <v>0.3</v>
      </c>
      <c r="O4" s="74">
        <v>1</v>
      </c>
      <c r="P4" s="75">
        <f t="shared" ref="P4:P9" si="1">+O4/$O$10</f>
        <v>0.5</v>
      </c>
      <c r="Q4" s="74">
        <v>12</v>
      </c>
      <c r="R4" s="75">
        <f t="shared" ref="R4:R9" si="2">+Q4/$Q$10</f>
        <v>0.6</v>
      </c>
      <c r="S4" s="74">
        <f>+M4+O4+Q4</f>
        <v>16</v>
      </c>
      <c r="T4" s="76">
        <f t="shared" ref="T4:T9" si="3">+S4/$S$10</f>
        <v>0.5</v>
      </c>
      <c r="V4" s="73" t="s">
        <v>444</v>
      </c>
      <c r="W4" s="149">
        <f>+SUMIFS($M:$M,$L:$L,V4)</f>
        <v>28</v>
      </c>
      <c r="X4" s="75">
        <f>+W4/$W$10</f>
        <v>0.28000000000000003</v>
      </c>
      <c r="Y4" s="149">
        <f>+SUMIFS($O:$O,$L:$L,V4)</f>
        <v>10</v>
      </c>
      <c r="Z4" s="75">
        <f>+Y4/$Y$10</f>
        <v>0.5</v>
      </c>
      <c r="AA4" s="149">
        <f>+SUMIFS($Q:$Q,$L:$L,V4)</f>
        <v>152</v>
      </c>
      <c r="AB4" s="75">
        <f>+AA4/$AA$10</f>
        <v>0.76</v>
      </c>
      <c r="AC4" s="74">
        <f>+W4+Y4+AA4</f>
        <v>190</v>
      </c>
      <c r="AD4" s="76">
        <f>+AC4/$AC$10</f>
        <v>0.59375</v>
      </c>
      <c r="AG4" s="94" t="s">
        <v>444</v>
      </c>
      <c r="AH4" s="152">
        <v>0.5</v>
      </c>
      <c r="AI4" s="152">
        <v>0.59375</v>
      </c>
      <c r="AJ4" s="152">
        <v>0.59375</v>
      </c>
      <c r="AK4" s="152">
        <v>0.65625</v>
      </c>
      <c r="AL4" s="152">
        <v>0.5</v>
      </c>
      <c r="AM4" s="152">
        <v>0.59375</v>
      </c>
      <c r="AN4" s="152">
        <v>0.65625</v>
      </c>
      <c r="AO4" s="152">
        <v>0.5625</v>
      </c>
      <c r="AP4" s="152">
        <v>0.625</v>
      </c>
      <c r="AQ4" s="152">
        <v>0.65625</v>
      </c>
      <c r="AT4" s="94" t="s">
        <v>444</v>
      </c>
      <c r="AU4" s="152">
        <v>0.28000000000000003</v>
      </c>
      <c r="AV4" s="152">
        <v>0.5</v>
      </c>
      <c r="AW4" s="152">
        <v>0.76</v>
      </c>
      <c r="AX4" s="9"/>
      <c r="AY4" s="9"/>
      <c r="AZ4" s="9"/>
      <c r="BA4" s="9"/>
      <c r="BB4" s="9"/>
    </row>
    <row r="5" spans="1:54" ht="30" x14ac:dyDescent="0.25">
      <c r="A5" s="69">
        <v>2</v>
      </c>
      <c r="B5" s="77" t="s">
        <v>445</v>
      </c>
      <c r="C5" s="78" t="s">
        <v>446</v>
      </c>
      <c r="D5" s="80" t="s">
        <v>447</v>
      </c>
      <c r="E5" s="94"/>
      <c r="F5" s="94"/>
      <c r="G5" s="94"/>
      <c r="H5" s="94"/>
      <c r="I5" s="94"/>
      <c r="J5" s="80" t="s">
        <v>528</v>
      </c>
      <c r="L5" s="81">
        <v>1</v>
      </c>
      <c r="M5" s="82">
        <f>+COUNT($D$4:$D$13,L5)</f>
        <v>1</v>
      </c>
      <c r="N5" s="83">
        <f t="shared" si="0"/>
        <v>0.1</v>
      </c>
      <c r="O5" s="82">
        <v>0</v>
      </c>
      <c r="P5" s="83">
        <f t="shared" si="1"/>
        <v>0</v>
      </c>
      <c r="Q5" s="82">
        <v>4</v>
      </c>
      <c r="R5" s="83">
        <f t="shared" si="2"/>
        <v>0.2</v>
      </c>
      <c r="S5" s="82">
        <f t="shared" ref="S5:S9" si="4">+M5+O5+Q5</f>
        <v>5</v>
      </c>
      <c r="T5" s="84">
        <f t="shared" si="3"/>
        <v>0.15625</v>
      </c>
      <c r="V5" s="81">
        <v>1</v>
      </c>
      <c r="W5" s="82">
        <f>+SUMIFS($M:$M,$L:$L,V5)</f>
        <v>7</v>
      </c>
      <c r="X5" s="83">
        <f>+W5/$W$10</f>
        <v>7.0000000000000007E-2</v>
      </c>
      <c r="Y5" s="82">
        <f t="shared" ref="Y5:Y9" si="5">+SUMIFS($O:$O,$L:$L,V5)</f>
        <v>0</v>
      </c>
      <c r="Z5" s="83">
        <f>+Y5/$Y$10</f>
        <v>0</v>
      </c>
      <c r="AA5" s="82">
        <f t="shared" ref="AA5:AA9" si="6">+SUMIFS($Q:$Q,$L:$L,V5)</f>
        <v>11</v>
      </c>
      <c r="AB5" s="83">
        <f>+AA5/$AA$10</f>
        <v>5.5E-2</v>
      </c>
      <c r="AC5" s="82">
        <f t="shared" ref="AC5:AC9" si="7">+W5+Y5+AA5</f>
        <v>18</v>
      </c>
      <c r="AD5" s="84">
        <f>+AC5/$AC$10</f>
        <v>5.6250000000000001E-2</v>
      </c>
      <c r="AG5" s="153">
        <v>1</v>
      </c>
      <c r="AH5" s="152">
        <v>0.15625</v>
      </c>
      <c r="AI5" s="152">
        <v>3.125E-2</v>
      </c>
      <c r="AJ5" s="152">
        <v>3.125E-2</v>
      </c>
      <c r="AK5" s="152">
        <v>0.125</v>
      </c>
      <c r="AL5" s="152">
        <v>0</v>
      </c>
      <c r="AM5" s="152">
        <v>3.125E-2</v>
      </c>
      <c r="AN5" s="152">
        <v>0</v>
      </c>
      <c r="AO5" s="152">
        <v>9.375E-2</v>
      </c>
      <c r="AP5" s="152">
        <v>6.25E-2</v>
      </c>
      <c r="AQ5" s="152">
        <v>3.125E-2</v>
      </c>
      <c r="AT5" s="153">
        <v>1</v>
      </c>
      <c r="AU5" s="152">
        <v>7.0000000000000007E-2</v>
      </c>
      <c r="AV5" s="152">
        <v>0</v>
      </c>
      <c r="AW5" s="152">
        <v>5.5E-2</v>
      </c>
      <c r="AX5" s="9"/>
      <c r="AY5" s="9"/>
      <c r="AZ5" s="9"/>
      <c r="BA5" s="9"/>
      <c r="BB5" s="9"/>
    </row>
    <row r="6" spans="1:54" ht="45" x14ac:dyDescent="0.25">
      <c r="A6" s="69">
        <v>3</v>
      </c>
      <c r="B6" s="77" t="s">
        <v>448</v>
      </c>
      <c r="C6" s="78" t="s">
        <v>449</v>
      </c>
      <c r="D6" s="80" t="s">
        <v>450</v>
      </c>
      <c r="E6" s="94"/>
      <c r="F6" s="94"/>
      <c r="G6" s="94"/>
      <c r="H6" s="80" t="s">
        <v>528</v>
      </c>
      <c r="I6" s="94"/>
      <c r="J6" s="94"/>
      <c r="L6" s="81">
        <v>2</v>
      </c>
      <c r="M6" s="82">
        <v>0</v>
      </c>
      <c r="N6" s="83">
        <f t="shared" si="0"/>
        <v>0</v>
      </c>
      <c r="O6" s="82">
        <v>0</v>
      </c>
      <c r="P6" s="83">
        <f t="shared" si="1"/>
        <v>0</v>
      </c>
      <c r="Q6" s="82">
        <v>2</v>
      </c>
      <c r="R6" s="83">
        <f t="shared" si="2"/>
        <v>0.1</v>
      </c>
      <c r="S6" s="82">
        <f t="shared" si="4"/>
        <v>2</v>
      </c>
      <c r="T6" s="84">
        <f t="shared" si="3"/>
        <v>6.25E-2</v>
      </c>
      <c r="V6" s="81">
        <v>2</v>
      </c>
      <c r="W6" s="82">
        <f t="shared" ref="W6:W9" si="8">+SUMIFS($M:$M,$L:$L,V6)</f>
        <v>9</v>
      </c>
      <c r="X6" s="83">
        <f t="shared" ref="X6:X9" si="9">+W6/$W$10</f>
        <v>0.09</v>
      </c>
      <c r="Y6" s="82">
        <f t="shared" si="5"/>
        <v>0</v>
      </c>
      <c r="Z6" s="83">
        <f t="shared" ref="Z6:Z9" si="10">+Y6/$Y$10</f>
        <v>0</v>
      </c>
      <c r="AA6" s="82">
        <f t="shared" si="6"/>
        <v>9</v>
      </c>
      <c r="AB6" s="83">
        <f t="shared" ref="AB6:AB9" si="11">+AA6/$AA$10</f>
        <v>4.4999999999999998E-2</v>
      </c>
      <c r="AC6" s="82">
        <f t="shared" si="7"/>
        <v>18</v>
      </c>
      <c r="AD6" s="84">
        <f t="shared" ref="AD6:AD9" si="12">+AC6/$AC$10</f>
        <v>5.6250000000000001E-2</v>
      </c>
      <c r="AG6" s="153">
        <v>2</v>
      </c>
      <c r="AH6" s="152">
        <v>6.25E-2</v>
      </c>
      <c r="AI6" s="152">
        <v>0.125</v>
      </c>
      <c r="AJ6" s="152">
        <v>0</v>
      </c>
      <c r="AK6" s="152">
        <v>0</v>
      </c>
      <c r="AL6" s="152">
        <v>6.25E-2</v>
      </c>
      <c r="AM6" s="152">
        <v>0.15625</v>
      </c>
      <c r="AN6" s="152">
        <v>3.125E-2</v>
      </c>
      <c r="AO6" s="152">
        <v>3.125E-2</v>
      </c>
      <c r="AP6" s="152">
        <v>6.25E-2</v>
      </c>
      <c r="AQ6" s="152">
        <v>3.125E-2</v>
      </c>
      <c r="AT6" s="153">
        <v>2</v>
      </c>
      <c r="AU6" s="152">
        <v>0.09</v>
      </c>
      <c r="AV6" s="152">
        <v>0</v>
      </c>
      <c r="AW6" s="152">
        <v>4.4999999999999998E-2</v>
      </c>
      <c r="AX6" s="9"/>
      <c r="AY6" s="9"/>
      <c r="AZ6" s="9"/>
      <c r="BA6" s="9"/>
      <c r="BB6" s="9"/>
    </row>
    <row r="7" spans="1:54" ht="150" x14ac:dyDescent="0.25">
      <c r="A7" s="69">
        <v>4</v>
      </c>
      <c r="B7" s="77" t="s">
        <v>451</v>
      </c>
      <c r="C7" s="85" t="s">
        <v>452</v>
      </c>
      <c r="D7" s="80" t="s">
        <v>453</v>
      </c>
      <c r="E7" s="94"/>
      <c r="F7" s="94"/>
      <c r="G7" s="94"/>
      <c r="H7" s="94"/>
      <c r="I7" s="80" t="s">
        <v>528</v>
      </c>
      <c r="J7" s="94"/>
      <c r="L7" s="81">
        <v>3</v>
      </c>
      <c r="M7" s="86">
        <v>1</v>
      </c>
      <c r="N7" s="83">
        <f t="shared" si="0"/>
        <v>0.1</v>
      </c>
      <c r="O7" s="86">
        <v>0</v>
      </c>
      <c r="P7" s="83">
        <f t="shared" si="1"/>
        <v>0</v>
      </c>
      <c r="Q7" s="86">
        <v>0</v>
      </c>
      <c r="R7" s="83">
        <f t="shared" si="2"/>
        <v>0</v>
      </c>
      <c r="S7" s="82">
        <f t="shared" si="4"/>
        <v>1</v>
      </c>
      <c r="T7" s="84">
        <f t="shared" si="3"/>
        <v>3.125E-2</v>
      </c>
      <c r="V7" s="81">
        <v>3</v>
      </c>
      <c r="W7" s="82">
        <f t="shared" si="8"/>
        <v>14</v>
      </c>
      <c r="X7" s="83">
        <f t="shared" si="9"/>
        <v>0.14000000000000001</v>
      </c>
      <c r="Y7" s="82">
        <f t="shared" si="5"/>
        <v>0</v>
      </c>
      <c r="Z7" s="83">
        <f t="shared" si="10"/>
        <v>0</v>
      </c>
      <c r="AA7" s="82">
        <f t="shared" si="6"/>
        <v>9</v>
      </c>
      <c r="AB7" s="83">
        <f t="shared" si="11"/>
        <v>4.4999999999999998E-2</v>
      </c>
      <c r="AC7" s="82">
        <f t="shared" si="7"/>
        <v>23</v>
      </c>
      <c r="AD7" s="84">
        <f t="shared" si="12"/>
        <v>7.1874999999999994E-2</v>
      </c>
      <c r="AG7" s="153">
        <v>3</v>
      </c>
      <c r="AH7" s="152">
        <v>3.125E-2</v>
      </c>
      <c r="AI7" s="152">
        <v>9.375E-2</v>
      </c>
      <c r="AJ7" s="152">
        <v>6.25E-2</v>
      </c>
      <c r="AK7" s="152">
        <v>3.125E-2</v>
      </c>
      <c r="AL7" s="152">
        <v>0.15625</v>
      </c>
      <c r="AM7" s="152">
        <v>3.125E-2</v>
      </c>
      <c r="AN7" s="152">
        <v>3.125E-2</v>
      </c>
      <c r="AO7" s="152">
        <v>0.125</v>
      </c>
      <c r="AP7" s="152">
        <v>6.25E-2</v>
      </c>
      <c r="AQ7" s="152">
        <v>9.375E-2</v>
      </c>
      <c r="AT7" s="153">
        <v>3</v>
      </c>
      <c r="AU7" s="152">
        <v>0.14000000000000001</v>
      </c>
      <c r="AV7" s="152">
        <v>0</v>
      </c>
      <c r="AW7" s="152">
        <v>4.4999999999999998E-2</v>
      </c>
      <c r="AX7" s="9"/>
      <c r="AY7" s="9"/>
      <c r="AZ7" s="9"/>
      <c r="BA7" s="9"/>
      <c r="BB7" s="9"/>
    </row>
    <row r="8" spans="1:54" ht="30" x14ac:dyDescent="0.25">
      <c r="A8" s="69">
        <v>5</v>
      </c>
      <c r="B8" s="77" t="s">
        <v>454</v>
      </c>
      <c r="C8" s="85" t="s">
        <v>455</v>
      </c>
      <c r="D8" s="87" t="s">
        <v>456</v>
      </c>
      <c r="E8" s="87"/>
      <c r="F8" s="87" t="s">
        <v>528</v>
      </c>
      <c r="G8" s="87"/>
      <c r="H8" s="87"/>
      <c r="I8" s="87"/>
      <c r="J8" s="87"/>
      <c r="L8" s="81">
        <v>4</v>
      </c>
      <c r="M8" s="86">
        <v>2</v>
      </c>
      <c r="N8" s="83">
        <f t="shared" si="0"/>
        <v>0.2</v>
      </c>
      <c r="O8" s="86">
        <v>0</v>
      </c>
      <c r="P8" s="83">
        <f t="shared" si="1"/>
        <v>0</v>
      </c>
      <c r="Q8" s="86">
        <v>1</v>
      </c>
      <c r="R8" s="83">
        <f t="shared" si="2"/>
        <v>0.05</v>
      </c>
      <c r="S8" s="82">
        <f t="shared" si="4"/>
        <v>3</v>
      </c>
      <c r="T8" s="84">
        <f t="shared" si="3"/>
        <v>9.375E-2</v>
      </c>
      <c r="V8" s="81">
        <v>4</v>
      </c>
      <c r="W8" s="82">
        <f t="shared" si="8"/>
        <v>25</v>
      </c>
      <c r="X8" s="83">
        <f t="shared" si="9"/>
        <v>0.25</v>
      </c>
      <c r="Y8" s="82">
        <f t="shared" si="5"/>
        <v>1</v>
      </c>
      <c r="Z8" s="83">
        <f t="shared" si="10"/>
        <v>0.05</v>
      </c>
      <c r="AA8" s="82">
        <f t="shared" si="6"/>
        <v>16</v>
      </c>
      <c r="AB8" s="83">
        <f t="shared" si="11"/>
        <v>0.08</v>
      </c>
      <c r="AC8" s="82">
        <f t="shared" si="7"/>
        <v>42</v>
      </c>
      <c r="AD8" s="84">
        <f t="shared" si="12"/>
        <v>0.13125000000000001</v>
      </c>
      <c r="AG8" s="153">
        <v>4</v>
      </c>
      <c r="AH8" s="152">
        <v>9.375E-2</v>
      </c>
      <c r="AI8" s="152">
        <v>9.375E-2</v>
      </c>
      <c r="AJ8" s="152">
        <v>0.25</v>
      </c>
      <c r="AK8" s="152">
        <v>9.375E-2</v>
      </c>
      <c r="AL8" s="152">
        <v>0.1875</v>
      </c>
      <c r="AM8" s="152">
        <v>0.125</v>
      </c>
      <c r="AN8" s="152">
        <v>0.125</v>
      </c>
      <c r="AO8" s="152">
        <v>9.375E-2</v>
      </c>
      <c r="AP8" s="152">
        <v>0.15625</v>
      </c>
      <c r="AQ8" s="152">
        <v>9.375E-2</v>
      </c>
      <c r="AT8" s="153">
        <v>4</v>
      </c>
      <c r="AU8" s="152">
        <v>0.25</v>
      </c>
      <c r="AV8" s="152">
        <v>0.05</v>
      </c>
      <c r="AW8" s="152">
        <v>0.08</v>
      </c>
      <c r="AX8" s="9"/>
      <c r="AY8" s="9"/>
      <c r="AZ8" s="9"/>
      <c r="BA8" s="9"/>
      <c r="BB8" s="9"/>
    </row>
    <row r="9" spans="1:54" ht="30" x14ac:dyDescent="0.25">
      <c r="A9" s="69">
        <v>6</v>
      </c>
      <c r="B9" s="77" t="s">
        <v>457</v>
      </c>
      <c r="C9" s="88" t="s">
        <v>458</v>
      </c>
      <c r="D9" s="94" t="s">
        <v>444</v>
      </c>
      <c r="E9" s="94"/>
      <c r="F9" s="94"/>
      <c r="G9" s="94"/>
      <c r="H9" s="94"/>
      <c r="I9" s="94"/>
      <c r="J9" s="94"/>
      <c r="L9" s="81">
        <v>5</v>
      </c>
      <c r="M9" s="86">
        <v>3</v>
      </c>
      <c r="N9" s="83">
        <f t="shared" si="0"/>
        <v>0.3</v>
      </c>
      <c r="O9" s="86">
        <v>1</v>
      </c>
      <c r="P9" s="83">
        <f t="shared" si="1"/>
        <v>0.5</v>
      </c>
      <c r="Q9" s="86">
        <v>1</v>
      </c>
      <c r="R9" s="83">
        <f t="shared" si="2"/>
        <v>0.05</v>
      </c>
      <c r="S9" s="82">
        <f t="shared" si="4"/>
        <v>5</v>
      </c>
      <c r="T9" s="84">
        <f t="shared" si="3"/>
        <v>0.15625</v>
      </c>
      <c r="V9" s="81">
        <v>5</v>
      </c>
      <c r="W9" s="82">
        <f t="shared" si="8"/>
        <v>17</v>
      </c>
      <c r="X9" s="83">
        <f t="shared" si="9"/>
        <v>0.17</v>
      </c>
      <c r="Y9" s="82">
        <f t="shared" si="5"/>
        <v>9</v>
      </c>
      <c r="Z9" s="83">
        <f t="shared" si="10"/>
        <v>0.45</v>
      </c>
      <c r="AA9" s="82">
        <f t="shared" si="6"/>
        <v>3</v>
      </c>
      <c r="AB9" s="83">
        <f t="shared" si="11"/>
        <v>1.4999999999999999E-2</v>
      </c>
      <c r="AC9" s="82">
        <f t="shared" si="7"/>
        <v>29</v>
      </c>
      <c r="AD9" s="84">
        <f t="shared" si="12"/>
        <v>9.0624999999999997E-2</v>
      </c>
      <c r="AG9" s="153">
        <v>5</v>
      </c>
      <c r="AH9" s="152">
        <v>0.15625</v>
      </c>
      <c r="AI9" s="152">
        <v>6.25E-2</v>
      </c>
      <c r="AJ9" s="152">
        <v>6.25E-2</v>
      </c>
      <c r="AK9" s="152">
        <v>9.375E-2</v>
      </c>
      <c r="AL9" s="152">
        <v>9.375E-2</v>
      </c>
      <c r="AM9" s="152">
        <v>6.25E-2</v>
      </c>
      <c r="AN9" s="152">
        <v>0.15625</v>
      </c>
      <c r="AO9" s="152">
        <v>9.375E-2</v>
      </c>
      <c r="AP9" s="152">
        <v>3.125E-2</v>
      </c>
      <c r="AQ9" s="152">
        <v>9.375E-2</v>
      </c>
      <c r="AT9" s="153">
        <v>5</v>
      </c>
      <c r="AU9" s="152">
        <v>0.17</v>
      </c>
      <c r="AV9" s="152">
        <v>0.45</v>
      </c>
      <c r="AW9" s="152">
        <v>1.4999999999999999E-2</v>
      </c>
      <c r="AX9" s="9"/>
      <c r="AY9" s="9"/>
      <c r="AZ9" s="9"/>
      <c r="BA9" s="9"/>
      <c r="BB9" s="9"/>
    </row>
    <row r="10" spans="1:54" ht="30.75" thickBot="1" x14ac:dyDescent="0.3">
      <c r="A10" s="69">
        <v>7</v>
      </c>
      <c r="B10" s="77" t="s">
        <v>459</v>
      </c>
      <c r="C10" s="88" t="s">
        <v>460</v>
      </c>
      <c r="D10" s="94" t="s">
        <v>456</v>
      </c>
      <c r="E10" s="94"/>
      <c r="F10" s="94"/>
      <c r="G10" s="94"/>
      <c r="H10" s="94"/>
      <c r="I10" s="94"/>
      <c r="J10" s="94" t="s">
        <v>528</v>
      </c>
      <c r="L10" s="89" t="s">
        <v>440</v>
      </c>
      <c r="M10" s="90">
        <f t="shared" ref="M10:T10" si="13">SUM(M4:M9)</f>
        <v>10</v>
      </c>
      <c r="N10" s="91">
        <f t="shared" si="13"/>
        <v>1</v>
      </c>
      <c r="O10" s="90">
        <f t="shared" si="13"/>
        <v>2</v>
      </c>
      <c r="P10" s="91">
        <f t="shared" si="13"/>
        <v>1</v>
      </c>
      <c r="Q10" s="90">
        <f t="shared" si="13"/>
        <v>20</v>
      </c>
      <c r="R10" s="91">
        <f t="shared" si="13"/>
        <v>1</v>
      </c>
      <c r="S10" s="90">
        <f t="shared" si="13"/>
        <v>32</v>
      </c>
      <c r="T10" s="92">
        <f t="shared" si="13"/>
        <v>1</v>
      </c>
      <c r="V10" s="89" t="s">
        <v>440</v>
      </c>
      <c r="W10" s="90">
        <f t="shared" ref="W10:AD10" si="14">SUM(W4:W9)</f>
        <v>100</v>
      </c>
      <c r="X10" s="91">
        <f t="shared" si="14"/>
        <v>1</v>
      </c>
      <c r="Y10" s="90">
        <f t="shared" si="14"/>
        <v>20</v>
      </c>
      <c r="Z10" s="91">
        <f t="shared" si="14"/>
        <v>1</v>
      </c>
      <c r="AA10" s="90">
        <f t="shared" si="14"/>
        <v>200</v>
      </c>
      <c r="AB10" s="91">
        <f t="shared" si="14"/>
        <v>1</v>
      </c>
      <c r="AC10" s="90">
        <f t="shared" si="14"/>
        <v>320</v>
      </c>
      <c r="AD10" s="92">
        <f t="shared" si="14"/>
        <v>1</v>
      </c>
      <c r="AG10" s="79" t="s">
        <v>577</v>
      </c>
      <c r="AH10" s="154">
        <f>+S12</f>
        <v>0.61250000000000004</v>
      </c>
      <c r="AI10" s="154">
        <f>+S47</f>
        <v>0.61538461538461542</v>
      </c>
      <c r="AJ10" s="154">
        <f>+S82</f>
        <v>0.75384615384615383</v>
      </c>
      <c r="AK10" s="154">
        <f>+S117</f>
        <v>0.61818181818181817</v>
      </c>
      <c r="AL10" s="154">
        <f>+S152</f>
        <v>0.72499999999999998</v>
      </c>
      <c r="AM10" s="154">
        <f>+S187</f>
        <v>0.61538461538461542</v>
      </c>
      <c r="AN10" s="154">
        <f>+S222</f>
        <v>0.83636363636363631</v>
      </c>
      <c r="AO10" s="154">
        <f>+S257</f>
        <v>0.62857142857142856</v>
      </c>
      <c r="AP10" s="154">
        <f>+S292</f>
        <v>0.6166666666666667</v>
      </c>
      <c r="AQ10" s="154">
        <f>+S327</f>
        <v>0.70909090909090911</v>
      </c>
      <c r="AT10" s="9"/>
      <c r="AU10" s="9"/>
      <c r="AV10" s="9"/>
      <c r="AW10" s="9"/>
      <c r="AX10" s="9"/>
      <c r="AY10" s="9"/>
      <c r="AZ10" s="9"/>
      <c r="BA10" s="9"/>
      <c r="BB10" s="9"/>
    </row>
    <row r="11" spans="1:54" ht="30" x14ac:dyDescent="0.25">
      <c r="A11" s="69">
        <v>8</v>
      </c>
      <c r="B11" s="77" t="s">
        <v>461</v>
      </c>
      <c r="C11" s="88" t="s">
        <v>462</v>
      </c>
      <c r="D11" s="87" t="s">
        <v>576</v>
      </c>
      <c r="E11" s="96"/>
      <c r="F11" s="96"/>
      <c r="G11" s="96"/>
      <c r="H11" s="96"/>
      <c r="I11" s="96" t="s">
        <v>528</v>
      </c>
      <c r="J11" s="96"/>
    </row>
    <row r="12" spans="1:54" ht="60" x14ac:dyDescent="0.25">
      <c r="A12" s="69">
        <v>9</v>
      </c>
      <c r="B12" s="93" t="s">
        <v>463</v>
      </c>
      <c r="C12" s="88" t="s">
        <v>464</v>
      </c>
      <c r="D12" s="94" t="s">
        <v>444</v>
      </c>
      <c r="E12" s="94"/>
      <c r="F12" s="94"/>
      <c r="G12" s="94"/>
      <c r="H12" s="94"/>
      <c r="I12" s="94"/>
      <c r="J12" s="94"/>
      <c r="S12" s="101">
        <f>TRANSPOSE(SUMPRODUCT(L5:L9,S5:S9))/((S10-S4)*L9)</f>
        <v>0.61250000000000004</v>
      </c>
      <c r="T12" s="69" t="s">
        <v>577</v>
      </c>
      <c r="AC12" s="101">
        <f>TRANSPOSE(SUMPRODUCT(V5:V9,AC5:AC9))/((AC10-AC4)*V9)</f>
        <v>0.67076923076923078</v>
      </c>
      <c r="AD12" s="69" t="s">
        <v>577</v>
      </c>
    </row>
    <row r="13" spans="1:54" ht="90" x14ac:dyDescent="0.25">
      <c r="A13" s="69">
        <v>10</v>
      </c>
      <c r="B13" s="93" t="s">
        <v>465</v>
      </c>
      <c r="C13" s="88" t="s">
        <v>466</v>
      </c>
      <c r="D13" s="94" t="s">
        <v>444</v>
      </c>
      <c r="E13" s="94"/>
      <c r="F13" s="94"/>
      <c r="G13" s="94"/>
      <c r="H13" s="94"/>
      <c r="I13" s="94"/>
      <c r="J13" s="94"/>
      <c r="V13" s="100"/>
    </row>
    <row r="14" spans="1:54" ht="180" x14ac:dyDescent="0.25">
      <c r="A14" s="69">
        <v>11</v>
      </c>
      <c r="B14" s="93" t="s">
        <v>467</v>
      </c>
      <c r="C14" s="88" t="s">
        <v>468</v>
      </c>
      <c r="D14" s="94" t="s">
        <v>444</v>
      </c>
      <c r="E14" s="94"/>
      <c r="F14" s="94"/>
      <c r="G14" s="94"/>
      <c r="H14" s="94"/>
      <c r="I14" s="94"/>
      <c r="J14" s="94"/>
    </row>
    <row r="15" spans="1:54" ht="120" x14ac:dyDescent="0.25">
      <c r="A15" s="69">
        <v>12</v>
      </c>
      <c r="B15" s="93" t="s">
        <v>469</v>
      </c>
      <c r="C15" s="88" t="s">
        <v>470</v>
      </c>
      <c r="D15" s="80" t="s">
        <v>471</v>
      </c>
      <c r="E15" s="94"/>
      <c r="F15" s="94"/>
      <c r="G15" s="94"/>
      <c r="H15" s="94"/>
      <c r="I15" s="94"/>
      <c r="J15" s="80" t="s">
        <v>528</v>
      </c>
    </row>
    <row r="16" spans="1:54" ht="60" x14ac:dyDescent="0.25">
      <c r="A16" s="69">
        <v>13</v>
      </c>
      <c r="B16" s="93" t="s">
        <v>472</v>
      </c>
      <c r="C16" s="78" t="s">
        <v>473</v>
      </c>
      <c r="D16" s="94" t="s">
        <v>447</v>
      </c>
      <c r="E16" s="94"/>
      <c r="F16" s="94" t="s">
        <v>528</v>
      </c>
      <c r="G16" s="94"/>
      <c r="H16" s="94"/>
      <c r="I16" s="94"/>
      <c r="J16" s="94"/>
    </row>
    <row r="17" spans="1:10" ht="75" x14ac:dyDescent="0.25">
      <c r="A17" s="69">
        <v>14</v>
      </c>
      <c r="B17" s="93" t="s">
        <v>474</v>
      </c>
      <c r="C17" s="88" t="s">
        <v>475</v>
      </c>
      <c r="D17" s="94" t="s">
        <v>444</v>
      </c>
      <c r="E17" s="94"/>
      <c r="F17" s="94"/>
      <c r="G17" s="94"/>
      <c r="H17" s="94"/>
      <c r="I17" s="94"/>
      <c r="J17" s="94"/>
    </row>
    <row r="18" spans="1:10" ht="60" x14ac:dyDescent="0.25">
      <c r="A18" s="69">
        <v>15</v>
      </c>
      <c r="B18" s="93" t="s">
        <v>476</v>
      </c>
      <c r="C18" s="78" t="s">
        <v>477</v>
      </c>
      <c r="D18" s="94" t="s">
        <v>478</v>
      </c>
      <c r="E18" s="94"/>
      <c r="F18" s="94"/>
      <c r="G18" s="94"/>
      <c r="H18" s="94"/>
      <c r="I18" s="94"/>
      <c r="J18" s="94" t="s">
        <v>528</v>
      </c>
    </row>
    <row r="19" spans="1:10" ht="105" x14ac:dyDescent="0.25">
      <c r="A19" s="69">
        <v>16</v>
      </c>
      <c r="B19" s="93" t="s">
        <v>479</v>
      </c>
      <c r="C19" s="78" t="s">
        <v>480</v>
      </c>
      <c r="D19" s="94" t="s">
        <v>444</v>
      </c>
      <c r="E19" s="94"/>
      <c r="F19" s="94"/>
      <c r="G19" s="94"/>
      <c r="H19" s="94"/>
      <c r="I19" s="94"/>
      <c r="J19" s="94"/>
    </row>
    <row r="20" spans="1:10" ht="135" x14ac:dyDescent="0.25">
      <c r="A20" s="69">
        <v>17</v>
      </c>
      <c r="B20" s="93" t="s">
        <v>481</v>
      </c>
      <c r="C20" s="88" t="s">
        <v>482</v>
      </c>
      <c r="D20" s="94" t="s">
        <v>483</v>
      </c>
      <c r="E20" s="94"/>
      <c r="F20" s="94" t="s">
        <v>528</v>
      </c>
      <c r="G20" s="94"/>
      <c r="H20" s="94"/>
      <c r="I20" s="94"/>
      <c r="J20" s="94"/>
    </row>
    <row r="21" spans="1:10" ht="60" x14ac:dyDescent="0.25">
      <c r="A21" s="69">
        <v>18</v>
      </c>
      <c r="B21" s="93" t="s">
        <v>484</v>
      </c>
      <c r="C21" s="78" t="s">
        <v>485</v>
      </c>
      <c r="D21" s="94" t="s">
        <v>444</v>
      </c>
      <c r="E21" s="94"/>
      <c r="F21" s="94"/>
      <c r="G21" s="94"/>
      <c r="H21" s="94"/>
      <c r="I21" s="94"/>
      <c r="J21" s="94"/>
    </row>
    <row r="22" spans="1:10" ht="60" x14ac:dyDescent="0.25">
      <c r="A22" s="69">
        <v>19</v>
      </c>
      <c r="B22" s="93" t="s">
        <v>486</v>
      </c>
      <c r="C22" s="78" t="s">
        <v>487</v>
      </c>
      <c r="D22" s="94" t="s">
        <v>488</v>
      </c>
      <c r="E22" s="94"/>
      <c r="F22" s="94"/>
      <c r="G22" s="94" t="s">
        <v>528</v>
      </c>
      <c r="H22" s="94"/>
      <c r="I22" s="94"/>
      <c r="J22" s="94"/>
    </row>
    <row r="23" spans="1:10" ht="60" x14ac:dyDescent="0.25">
      <c r="A23" s="69">
        <v>20</v>
      </c>
      <c r="B23" s="93" t="s">
        <v>489</v>
      </c>
      <c r="C23" s="78" t="s">
        <v>490</v>
      </c>
      <c r="D23" s="94" t="s">
        <v>444</v>
      </c>
      <c r="E23" s="94"/>
      <c r="F23" s="94"/>
      <c r="G23" s="94"/>
      <c r="H23" s="94"/>
      <c r="I23" s="94"/>
      <c r="J23" s="94"/>
    </row>
    <row r="24" spans="1:10" ht="30" x14ac:dyDescent="0.25">
      <c r="A24" s="69">
        <v>21</v>
      </c>
      <c r="B24" s="93" t="s">
        <v>491</v>
      </c>
      <c r="C24" s="78" t="s">
        <v>492</v>
      </c>
      <c r="D24" s="94" t="s">
        <v>488</v>
      </c>
      <c r="E24" s="94"/>
      <c r="F24" s="44"/>
      <c r="G24" s="94" t="s">
        <v>528</v>
      </c>
      <c r="H24" s="94"/>
      <c r="I24" s="94"/>
      <c r="J24" s="94"/>
    </row>
    <row r="25" spans="1:10" ht="30" x14ac:dyDescent="0.25">
      <c r="A25" s="69">
        <v>22</v>
      </c>
      <c r="B25" s="93" t="s">
        <v>493</v>
      </c>
      <c r="C25" s="88" t="s">
        <v>494</v>
      </c>
      <c r="D25" s="94" t="s">
        <v>444</v>
      </c>
      <c r="E25" s="94"/>
      <c r="F25" s="94"/>
      <c r="G25" s="94"/>
      <c r="H25" s="94"/>
      <c r="I25" s="94"/>
      <c r="J25" s="94"/>
    </row>
    <row r="26" spans="1:10" ht="60" x14ac:dyDescent="0.25">
      <c r="A26" s="69">
        <v>23</v>
      </c>
      <c r="B26" s="93" t="s">
        <v>495</v>
      </c>
      <c r="C26" s="78" t="s">
        <v>496</v>
      </c>
      <c r="D26" s="94" t="s">
        <v>444</v>
      </c>
      <c r="E26" s="94"/>
      <c r="F26" s="94"/>
      <c r="G26" s="94"/>
      <c r="H26" s="94"/>
      <c r="I26" s="94"/>
      <c r="J26" s="94"/>
    </row>
    <row r="27" spans="1:10" ht="210" x14ac:dyDescent="0.25">
      <c r="A27" s="69">
        <v>24</v>
      </c>
      <c r="B27" s="93" t="s">
        <v>497</v>
      </c>
      <c r="C27" s="78" t="s">
        <v>498</v>
      </c>
      <c r="D27" s="80" t="s">
        <v>499</v>
      </c>
      <c r="E27" s="94"/>
      <c r="F27" s="94"/>
      <c r="G27" s="94"/>
      <c r="H27" s="94"/>
      <c r="I27" s="80" t="s">
        <v>528</v>
      </c>
      <c r="J27" s="94"/>
    </row>
    <row r="28" spans="1:10" ht="150" x14ac:dyDescent="0.25">
      <c r="A28" s="69">
        <v>25</v>
      </c>
      <c r="B28" s="93" t="s">
        <v>500</v>
      </c>
      <c r="C28" s="78" t="s">
        <v>501</v>
      </c>
      <c r="D28" s="94" t="s">
        <v>483</v>
      </c>
      <c r="E28" s="94"/>
      <c r="F28" s="94" t="s">
        <v>528</v>
      </c>
      <c r="G28" s="94"/>
      <c r="H28" s="94"/>
      <c r="I28" s="94"/>
      <c r="J28" s="94"/>
    </row>
    <row r="29" spans="1:10" ht="90" x14ac:dyDescent="0.25">
      <c r="A29" s="69">
        <v>26</v>
      </c>
      <c r="B29" s="93" t="s">
        <v>502</v>
      </c>
      <c r="C29" s="78" t="s">
        <v>503</v>
      </c>
      <c r="D29" s="94" t="s">
        <v>488</v>
      </c>
      <c r="E29" s="94"/>
      <c r="F29" s="94" t="s">
        <v>528</v>
      </c>
      <c r="G29" s="94"/>
      <c r="H29" s="94"/>
      <c r="I29" s="94"/>
      <c r="J29" s="94"/>
    </row>
    <row r="30" spans="1:10" ht="45" x14ac:dyDescent="0.25">
      <c r="A30" s="69">
        <v>27</v>
      </c>
      <c r="B30" s="93" t="s">
        <v>504</v>
      </c>
      <c r="C30" s="78" t="s">
        <v>505</v>
      </c>
      <c r="D30" s="94" t="s">
        <v>444</v>
      </c>
      <c r="E30" s="94"/>
      <c r="F30" s="94"/>
      <c r="G30" s="94"/>
      <c r="H30" s="94"/>
      <c r="I30" s="94"/>
      <c r="J30" s="94"/>
    </row>
    <row r="31" spans="1:10" ht="90" x14ac:dyDescent="0.25">
      <c r="A31" s="69">
        <v>28</v>
      </c>
      <c r="B31" s="93" t="s">
        <v>506</v>
      </c>
      <c r="C31" s="78" t="s">
        <v>507</v>
      </c>
      <c r="D31" s="94" t="s">
        <v>444</v>
      </c>
      <c r="E31" s="94"/>
      <c r="F31" s="94"/>
      <c r="G31" s="94"/>
      <c r="H31" s="94"/>
      <c r="I31" s="94"/>
      <c r="J31" s="94"/>
    </row>
    <row r="32" spans="1:10" ht="30" x14ac:dyDescent="0.25">
      <c r="A32" s="69">
        <v>29</v>
      </c>
      <c r="B32" s="93" t="s">
        <v>508</v>
      </c>
      <c r="C32" s="78" t="s">
        <v>509</v>
      </c>
      <c r="D32" s="94" t="s">
        <v>444</v>
      </c>
      <c r="E32" s="94"/>
      <c r="F32" s="94"/>
      <c r="G32" s="94"/>
      <c r="H32" s="94"/>
      <c r="I32" s="94"/>
      <c r="J32" s="94"/>
    </row>
    <row r="33" spans="1:20" ht="120" x14ac:dyDescent="0.25">
      <c r="A33" s="69">
        <v>30</v>
      </c>
      <c r="B33" s="95" t="s">
        <v>510</v>
      </c>
      <c r="C33" s="88" t="s">
        <v>511</v>
      </c>
      <c r="D33" s="94" t="s">
        <v>444</v>
      </c>
      <c r="E33" s="94"/>
      <c r="F33" s="94"/>
      <c r="G33" s="94"/>
      <c r="H33" s="94"/>
      <c r="I33" s="94"/>
      <c r="J33" s="94"/>
    </row>
    <row r="34" spans="1:20" ht="75" x14ac:dyDescent="0.25">
      <c r="A34" s="69">
        <v>31</v>
      </c>
      <c r="B34" s="93" t="s">
        <v>512</v>
      </c>
      <c r="C34" s="78" t="s">
        <v>513</v>
      </c>
      <c r="D34" s="94" t="s">
        <v>444</v>
      </c>
      <c r="E34" s="94"/>
      <c r="F34" s="94"/>
      <c r="G34" s="94"/>
      <c r="H34" s="94"/>
      <c r="I34" s="94"/>
      <c r="J34" s="94"/>
    </row>
    <row r="35" spans="1:20" ht="30" x14ac:dyDescent="0.25">
      <c r="A35" s="69">
        <v>32</v>
      </c>
      <c r="B35" s="93" t="s">
        <v>514</v>
      </c>
      <c r="C35" s="78" t="s">
        <v>515</v>
      </c>
      <c r="D35" s="94" t="s">
        <v>444</v>
      </c>
      <c r="E35" s="94"/>
      <c r="F35" s="94"/>
      <c r="G35" s="94"/>
      <c r="H35" s="94"/>
      <c r="I35" s="94"/>
      <c r="J35" s="94"/>
    </row>
    <row r="36" spans="1:20" ht="15.75" thickBot="1" x14ac:dyDescent="0.3"/>
    <row r="37" spans="1:20" ht="15.75" thickBot="1" x14ac:dyDescent="0.3">
      <c r="E37" s="174" t="s">
        <v>432</v>
      </c>
      <c r="F37" s="175"/>
      <c r="G37" s="175"/>
      <c r="H37" s="175"/>
      <c r="I37" s="175"/>
      <c r="J37" s="176"/>
    </row>
    <row r="38" spans="1:20" ht="15.75" thickBot="1" x14ac:dyDescent="0.3">
      <c r="B38" s="138" t="s">
        <v>433</v>
      </c>
      <c r="C38" s="138" t="s">
        <v>434</v>
      </c>
      <c r="D38" s="138" t="s">
        <v>435</v>
      </c>
      <c r="E38" s="138" t="s">
        <v>444</v>
      </c>
      <c r="F38" s="138">
        <v>1</v>
      </c>
      <c r="G38" s="138">
        <v>2</v>
      </c>
      <c r="H38" s="138">
        <v>3</v>
      </c>
      <c r="I38" s="138">
        <v>4</v>
      </c>
      <c r="J38" s="138">
        <v>5</v>
      </c>
      <c r="L38" s="70" t="s">
        <v>166</v>
      </c>
      <c r="M38" s="137" t="s">
        <v>436</v>
      </c>
      <c r="N38" s="137" t="s">
        <v>437</v>
      </c>
      <c r="O38" s="137" t="s">
        <v>438</v>
      </c>
      <c r="P38" s="137" t="s">
        <v>437</v>
      </c>
      <c r="Q38" s="137" t="s">
        <v>439</v>
      </c>
      <c r="R38" s="137" t="s">
        <v>437</v>
      </c>
      <c r="S38" s="137" t="s">
        <v>440</v>
      </c>
      <c r="T38" s="137" t="s">
        <v>437</v>
      </c>
    </row>
    <row r="39" spans="1:20" ht="60" x14ac:dyDescent="0.25">
      <c r="A39" s="69">
        <v>1</v>
      </c>
      <c r="B39" s="71" t="s">
        <v>441</v>
      </c>
      <c r="C39" s="72" t="s">
        <v>442</v>
      </c>
      <c r="D39" s="34" t="s">
        <v>447</v>
      </c>
      <c r="E39" s="34"/>
      <c r="F39" s="34"/>
      <c r="G39" s="34"/>
      <c r="H39" s="34"/>
      <c r="I39" s="34" t="s">
        <v>528</v>
      </c>
      <c r="J39" s="34"/>
      <c r="L39" s="73" t="s">
        <v>444</v>
      </c>
      <c r="M39" s="74">
        <v>3</v>
      </c>
      <c r="N39" s="75">
        <f t="shared" ref="N39:N44" si="15">+M39/$M$45</f>
        <v>0.3</v>
      </c>
      <c r="O39" s="74">
        <v>1</v>
      </c>
      <c r="P39" s="75">
        <f t="shared" ref="P39:P44" si="16">+O39/$O$45</f>
        <v>0.5</v>
      </c>
      <c r="Q39" s="74">
        <v>15</v>
      </c>
      <c r="R39" s="75">
        <f t="shared" ref="R39:R44" si="17">+Q39/$Q$45</f>
        <v>0.75</v>
      </c>
      <c r="S39" s="74">
        <f t="shared" ref="S39:S44" si="18">+M39+O39+Q39</f>
        <v>19</v>
      </c>
      <c r="T39" s="76">
        <f t="shared" ref="T39:T44" si="19">+S39/$S$45</f>
        <v>0.59375</v>
      </c>
    </row>
    <row r="40" spans="1:20" ht="30" x14ac:dyDescent="0.25">
      <c r="A40" s="69">
        <v>2</v>
      </c>
      <c r="B40" s="77" t="s">
        <v>445</v>
      </c>
      <c r="C40" s="78" t="s">
        <v>446</v>
      </c>
      <c r="D40" s="34" t="s">
        <v>447</v>
      </c>
      <c r="E40" s="94"/>
      <c r="F40" s="94"/>
      <c r="G40" s="94"/>
      <c r="H40" s="94"/>
      <c r="J40" s="34" t="s">
        <v>528</v>
      </c>
      <c r="L40" s="81">
        <v>1</v>
      </c>
      <c r="M40" s="82">
        <v>0</v>
      </c>
      <c r="N40" s="83">
        <f t="shared" si="15"/>
        <v>0</v>
      </c>
      <c r="O40" s="82">
        <v>0</v>
      </c>
      <c r="P40" s="83">
        <f t="shared" si="16"/>
        <v>0</v>
      </c>
      <c r="Q40" s="82">
        <v>1</v>
      </c>
      <c r="R40" s="83">
        <f t="shared" si="17"/>
        <v>0.05</v>
      </c>
      <c r="S40" s="82">
        <f t="shared" si="18"/>
        <v>1</v>
      </c>
      <c r="T40" s="84">
        <f t="shared" si="19"/>
        <v>3.125E-2</v>
      </c>
    </row>
    <row r="41" spans="1:20" ht="45" x14ac:dyDescent="0.25">
      <c r="A41" s="69">
        <v>3</v>
      </c>
      <c r="B41" s="77" t="s">
        <v>448</v>
      </c>
      <c r="C41" s="78" t="s">
        <v>449</v>
      </c>
      <c r="D41" s="94" t="s">
        <v>516</v>
      </c>
      <c r="E41" s="94"/>
      <c r="F41" s="94"/>
      <c r="G41" s="94" t="s">
        <v>528</v>
      </c>
      <c r="H41" s="94"/>
      <c r="I41" s="94"/>
      <c r="J41" s="94"/>
      <c r="L41" s="81">
        <v>2</v>
      </c>
      <c r="M41" s="82">
        <v>3</v>
      </c>
      <c r="N41" s="83">
        <f t="shared" si="15"/>
        <v>0.3</v>
      </c>
      <c r="O41" s="82">
        <v>0</v>
      </c>
      <c r="P41" s="83">
        <f t="shared" si="16"/>
        <v>0</v>
      </c>
      <c r="Q41" s="82">
        <v>1</v>
      </c>
      <c r="R41" s="83">
        <f t="shared" si="17"/>
        <v>0.05</v>
      </c>
      <c r="S41" s="82">
        <f t="shared" si="18"/>
        <v>4</v>
      </c>
      <c r="T41" s="84">
        <f t="shared" si="19"/>
        <v>0.125</v>
      </c>
    </row>
    <row r="42" spans="1:20" ht="150" x14ac:dyDescent="0.25">
      <c r="A42" s="69">
        <v>4</v>
      </c>
      <c r="B42" s="77" t="s">
        <v>451</v>
      </c>
      <c r="C42" s="85" t="s">
        <v>452</v>
      </c>
      <c r="D42" s="80" t="s">
        <v>517</v>
      </c>
      <c r="E42" s="94"/>
      <c r="F42" s="94"/>
      <c r="G42" s="80" t="s">
        <v>528</v>
      </c>
      <c r="H42" s="94"/>
      <c r="I42" s="94"/>
      <c r="J42" s="94"/>
      <c r="L42" s="81">
        <v>3</v>
      </c>
      <c r="M42" s="86">
        <v>1</v>
      </c>
      <c r="N42" s="83">
        <f t="shared" si="15"/>
        <v>0.1</v>
      </c>
      <c r="O42" s="86">
        <v>0</v>
      </c>
      <c r="P42" s="83">
        <f t="shared" si="16"/>
        <v>0</v>
      </c>
      <c r="Q42" s="86">
        <v>2</v>
      </c>
      <c r="R42" s="83">
        <f t="shared" si="17"/>
        <v>0.1</v>
      </c>
      <c r="S42" s="82">
        <f t="shared" si="18"/>
        <v>3</v>
      </c>
      <c r="T42" s="84">
        <f t="shared" si="19"/>
        <v>9.375E-2</v>
      </c>
    </row>
    <row r="43" spans="1:20" ht="30" x14ac:dyDescent="0.25">
      <c r="A43" s="69">
        <v>5</v>
      </c>
      <c r="B43" s="77" t="s">
        <v>454</v>
      </c>
      <c r="C43" s="85" t="s">
        <v>455</v>
      </c>
      <c r="D43" s="87" t="s">
        <v>517</v>
      </c>
      <c r="E43" s="87"/>
      <c r="F43" s="87"/>
      <c r="G43" s="87" t="s">
        <v>528</v>
      </c>
      <c r="H43" s="87"/>
      <c r="I43" s="87"/>
      <c r="J43" s="87"/>
      <c r="L43" s="81">
        <v>4</v>
      </c>
      <c r="M43" s="86">
        <v>2</v>
      </c>
      <c r="N43" s="83">
        <f t="shared" si="15"/>
        <v>0.2</v>
      </c>
      <c r="O43" s="86">
        <v>0</v>
      </c>
      <c r="P43" s="83">
        <f t="shared" si="16"/>
        <v>0</v>
      </c>
      <c r="Q43" s="86">
        <v>1</v>
      </c>
      <c r="R43" s="83">
        <f t="shared" si="17"/>
        <v>0.05</v>
      </c>
      <c r="S43" s="82">
        <f t="shared" si="18"/>
        <v>3</v>
      </c>
      <c r="T43" s="84">
        <f t="shared" si="19"/>
        <v>9.375E-2</v>
      </c>
    </row>
    <row r="44" spans="1:20" ht="30" x14ac:dyDescent="0.25">
      <c r="A44" s="69">
        <v>6</v>
      </c>
      <c r="B44" s="77" t="s">
        <v>457</v>
      </c>
      <c r="C44" s="88" t="s">
        <v>458</v>
      </c>
      <c r="D44" s="94" t="s">
        <v>444</v>
      </c>
      <c r="E44" s="94"/>
      <c r="F44" s="94"/>
      <c r="G44" s="94"/>
      <c r="H44" s="94"/>
      <c r="I44" s="94"/>
      <c r="J44" s="94"/>
      <c r="L44" s="81">
        <v>5</v>
      </c>
      <c r="M44" s="86">
        <v>1</v>
      </c>
      <c r="N44" s="83">
        <f t="shared" si="15"/>
        <v>0.1</v>
      </c>
      <c r="O44" s="86">
        <v>1</v>
      </c>
      <c r="P44" s="83">
        <f t="shared" si="16"/>
        <v>0.5</v>
      </c>
      <c r="Q44" s="86">
        <v>0</v>
      </c>
      <c r="R44" s="83">
        <f t="shared" si="17"/>
        <v>0</v>
      </c>
      <c r="S44" s="82">
        <f t="shared" si="18"/>
        <v>2</v>
      </c>
      <c r="T44" s="84">
        <f t="shared" si="19"/>
        <v>6.25E-2</v>
      </c>
    </row>
    <row r="45" spans="1:20" ht="30.75" thickBot="1" x14ac:dyDescent="0.3">
      <c r="A45" s="69">
        <v>7</v>
      </c>
      <c r="B45" s="77" t="s">
        <v>459</v>
      </c>
      <c r="C45" s="88" t="s">
        <v>460</v>
      </c>
      <c r="D45" s="87" t="s">
        <v>517</v>
      </c>
      <c r="E45" s="94"/>
      <c r="F45" s="94"/>
      <c r="G45" s="94"/>
      <c r="H45" s="87" t="s">
        <v>528</v>
      </c>
      <c r="I45" s="94"/>
      <c r="J45" s="94"/>
      <c r="L45" s="89" t="s">
        <v>440</v>
      </c>
      <c r="M45" s="90">
        <f t="shared" ref="M45:T45" si="20">SUM(M39:M44)</f>
        <v>10</v>
      </c>
      <c r="N45" s="91">
        <f t="shared" si="20"/>
        <v>0.99999999999999989</v>
      </c>
      <c r="O45" s="90">
        <f t="shared" si="20"/>
        <v>2</v>
      </c>
      <c r="P45" s="91">
        <f t="shared" si="20"/>
        <v>1</v>
      </c>
      <c r="Q45" s="90">
        <f t="shared" si="20"/>
        <v>20</v>
      </c>
      <c r="R45" s="91">
        <f t="shared" si="20"/>
        <v>1</v>
      </c>
      <c r="S45" s="90">
        <f t="shared" si="20"/>
        <v>32</v>
      </c>
      <c r="T45" s="92">
        <f t="shared" si="20"/>
        <v>1</v>
      </c>
    </row>
    <row r="46" spans="1:20" ht="30" x14ac:dyDescent="0.25">
      <c r="A46" s="69">
        <v>8</v>
      </c>
      <c r="B46" s="77" t="s">
        <v>461</v>
      </c>
      <c r="C46" s="88" t="s">
        <v>462</v>
      </c>
      <c r="D46" s="87" t="s">
        <v>576</v>
      </c>
      <c r="E46" s="96"/>
      <c r="F46" s="96"/>
      <c r="G46" s="96"/>
      <c r="H46" s="96"/>
      <c r="I46" s="96" t="s">
        <v>528</v>
      </c>
      <c r="J46" s="96"/>
    </row>
    <row r="47" spans="1:20" ht="60" x14ac:dyDescent="0.25">
      <c r="A47" s="69">
        <v>9</v>
      </c>
      <c r="B47" s="93" t="s">
        <v>463</v>
      </c>
      <c r="C47" s="88" t="s">
        <v>464</v>
      </c>
      <c r="D47" s="94" t="s">
        <v>444</v>
      </c>
      <c r="E47" s="94"/>
      <c r="F47" s="94"/>
      <c r="G47" s="94"/>
      <c r="H47" s="94"/>
      <c r="I47" s="94"/>
      <c r="J47" s="94"/>
      <c r="S47" s="101">
        <f>TRANSPOSE(SUMPRODUCT(L40:L44,S40:S44))/((S45-S39)*L44)</f>
        <v>0.61538461538461542</v>
      </c>
      <c r="T47" s="69" t="s">
        <v>577</v>
      </c>
    </row>
    <row r="48" spans="1:20" ht="90" x14ac:dyDescent="0.25">
      <c r="A48" s="69">
        <v>10</v>
      </c>
      <c r="B48" s="93" t="s">
        <v>465</v>
      </c>
      <c r="C48" s="88" t="s">
        <v>466</v>
      </c>
      <c r="D48" s="94" t="s">
        <v>444</v>
      </c>
      <c r="E48" s="94"/>
      <c r="F48" s="94"/>
      <c r="G48" s="94"/>
      <c r="H48" s="94"/>
      <c r="I48" s="94"/>
      <c r="J48" s="94"/>
    </row>
    <row r="49" spans="1:10" ht="180" x14ac:dyDescent="0.25">
      <c r="A49" s="69">
        <v>11</v>
      </c>
      <c r="B49" s="93" t="s">
        <v>467</v>
      </c>
      <c r="C49" s="88" t="s">
        <v>468</v>
      </c>
      <c r="D49" s="94" t="s">
        <v>444</v>
      </c>
      <c r="E49" s="94"/>
      <c r="F49" s="94"/>
      <c r="G49" s="94"/>
      <c r="H49" s="94"/>
      <c r="I49" s="94"/>
      <c r="J49" s="94"/>
    </row>
    <row r="50" spans="1:10" ht="120" x14ac:dyDescent="0.25">
      <c r="A50" s="69">
        <v>12</v>
      </c>
      <c r="B50" s="93" t="s">
        <v>469</v>
      </c>
      <c r="C50" s="88" t="s">
        <v>470</v>
      </c>
      <c r="D50" s="80" t="s">
        <v>518</v>
      </c>
      <c r="E50" s="94"/>
      <c r="F50" s="94"/>
      <c r="G50" s="94"/>
      <c r="H50" s="94"/>
      <c r="I50" s="94"/>
      <c r="J50" s="80" t="s">
        <v>528</v>
      </c>
    </row>
    <row r="51" spans="1:10" ht="60" x14ac:dyDescent="0.25">
      <c r="A51" s="69">
        <v>13</v>
      </c>
      <c r="B51" s="93" t="s">
        <v>472</v>
      </c>
      <c r="C51" s="78" t="s">
        <v>473</v>
      </c>
      <c r="D51" s="80" t="s">
        <v>519</v>
      </c>
      <c r="E51" s="94"/>
      <c r="F51" s="94"/>
      <c r="G51" s="94"/>
      <c r="H51" s="94"/>
      <c r="I51" s="80" t="s">
        <v>528</v>
      </c>
      <c r="J51" s="94"/>
    </row>
    <row r="52" spans="1:10" ht="75" x14ac:dyDescent="0.25">
      <c r="A52" s="69">
        <v>14</v>
      </c>
      <c r="B52" s="93" t="s">
        <v>474</v>
      </c>
      <c r="C52" s="88" t="s">
        <v>475</v>
      </c>
      <c r="D52" s="94" t="s">
        <v>520</v>
      </c>
      <c r="E52" s="94"/>
      <c r="F52" s="94" t="s">
        <v>528</v>
      </c>
      <c r="G52" s="94"/>
      <c r="H52" s="94"/>
      <c r="I52" s="94"/>
      <c r="J52" s="94"/>
    </row>
    <row r="53" spans="1:10" ht="60" x14ac:dyDescent="0.25">
      <c r="A53" s="69">
        <v>15</v>
      </c>
      <c r="B53" s="93" t="s">
        <v>476</v>
      </c>
      <c r="C53" s="78" t="s">
        <v>477</v>
      </c>
      <c r="D53" s="94" t="s">
        <v>444</v>
      </c>
      <c r="E53" s="94"/>
      <c r="F53" s="94"/>
      <c r="G53" s="94"/>
      <c r="H53" s="94"/>
      <c r="I53" s="94"/>
      <c r="J53" s="94"/>
    </row>
    <row r="54" spans="1:10" ht="105" x14ac:dyDescent="0.25">
      <c r="A54" s="69">
        <v>16</v>
      </c>
      <c r="B54" s="93" t="s">
        <v>479</v>
      </c>
      <c r="C54" s="78" t="s">
        <v>480</v>
      </c>
      <c r="D54" s="80" t="s">
        <v>521</v>
      </c>
      <c r="E54" s="94"/>
      <c r="G54" s="80" t="s">
        <v>528</v>
      </c>
      <c r="H54" s="94"/>
      <c r="I54" s="94"/>
      <c r="J54" s="94"/>
    </row>
    <row r="55" spans="1:10" ht="135" x14ac:dyDescent="0.25">
      <c r="A55" s="69">
        <v>17</v>
      </c>
      <c r="B55" s="93" t="s">
        <v>481</v>
      </c>
      <c r="C55" s="88" t="s">
        <v>482</v>
      </c>
      <c r="D55" s="94" t="s">
        <v>444</v>
      </c>
      <c r="E55" s="94"/>
      <c r="F55" s="94"/>
      <c r="G55" s="94"/>
      <c r="H55" s="94"/>
      <c r="I55" s="94"/>
      <c r="J55" s="94"/>
    </row>
    <row r="56" spans="1:10" ht="60" x14ac:dyDescent="0.25">
      <c r="A56" s="69">
        <v>18</v>
      </c>
      <c r="B56" s="93" t="s">
        <v>484</v>
      </c>
      <c r="C56" s="78" t="s">
        <v>485</v>
      </c>
      <c r="D56" s="94" t="s">
        <v>444</v>
      </c>
      <c r="E56" s="94"/>
      <c r="F56" s="94"/>
      <c r="G56" s="94"/>
      <c r="H56" s="94"/>
      <c r="I56" s="94"/>
      <c r="J56" s="94"/>
    </row>
    <row r="57" spans="1:10" ht="60" x14ac:dyDescent="0.25">
      <c r="A57" s="69">
        <v>19</v>
      </c>
      <c r="B57" s="93" t="s">
        <v>486</v>
      </c>
      <c r="C57" s="78" t="s">
        <v>487</v>
      </c>
      <c r="D57" s="94" t="s">
        <v>444</v>
      </c>
      <c r="E57" s="94"/>
      <c r="F57" s="94"/>
      <c r="G57" s="94"/>
      <c r="H57" s="94"/>
      <c r="I57" s="94"/>
      <c r="J57" s="94"/>
    </row>
    <row r="58" spans="1:10" ht="60" x14ac:dyDescent="0.25">
      <c r="A58" s="69">
        <v>20</v>
      </c>
      <c r="B58" s="93" t="s">
        <v>489</v>
      </c>
      <c r="C58" s="78" t="s">
        <v>490</v>
      </c>
      <c r="D58" s="94" t="s">
        <v>444</v>
      </c>
      <c r="E58" s="94"/>
      <c r="F58" s="94"/>
      <c r="G58" s="94"/>
      <c r="H58" s="94"/>
      <c r="I58" s="94"/>
      <c r="J58" s="94"/>
    </row>
    <row r="59" spans="1:10" ht="30" x14ac:dyDescent="0.25">
      <c r="A59" s="69">
        <v>21</v>
      </c>
      <c r="B59" s="93" t="s">
        <v>491</v>
      </c>
      <c r="C59" s="78" t="s">
        <v>492</v>
      </c>
      <c r="D59" s="94" t="s">
        <v>444</v>
      </c>
      <c r="E59" s="94"/>
      <c r="F59" s="94"/>
      <c r="G59" s="94"/>
      <c r="H59" s="94"/>
      <c r="I59" s="94"/>
      <c r="J59" s="94"/>
    </row>
    <row r="60" spans="1:10" ht="30" x14ac:dyDescent="0.25">
      <c r="A60" s="69">
        <v>22</v>
      </c>
      <c r="B60" s="93" t="s">
        <v>493</v>
      </c>
      <c r="C60" s="88" t="s">
        <v>494</v>
      </c>
      <c r="D60" s="80" t="s">
        <v>521</v>
      </c>
      <c r="E60" s="94"/>
      <c r="F60" s="94"/>
      <c r="H60" s="80" t="s">
        <v>528</v>
      </c>
      <c r="I60" s="94"/>
      <c r="J60" s="94"/>
    </row>
    <row r="61" spans="1:10" ht="60" x14ac:dyDescent="0.25">
      <c r="A61" s="69">
        <v>23</v>
      </c>
      <c r="B61" s="93" t="s">
        <v>495</v>
      </c>
      <c r="C61" s="78" t="s">
        <v>496</v>
      </c>
      <c r="D61" s="94" t="s">
        <v>444</v>
      </c>
      <c r="E61" s="94"/>
      <c r="F61" s="94"/>
      <c r="G61" s="94"/>
      <c r="H61" s="94"/>
      <c r="I61" s="94"/>
      <c r="J61" s="94"/>
    </row>
    <row r="62" spans="1:10" ht="210" x14ac:dyDescent="0.25">
      <c r="A62" s="69">
        <v>24</v>
      </c>
      <c r="B62" s="93" t="s">
        <v>497</v>
      </c>
      <c r="C62" s="78" t="s">
        <v>498</v>
      </c>
      <c r="D62" s="80" t="s">
        <v>521</v>
      </c>
      <c r="E62" s="94"/>
      <c r="G62" s="94"/>
      <c r="H62" s="80" t="s">
        <v>528</v>
      </c>
      <c r="I62" s="94"/>
      <c r="J62" s="94"/>
    </row>
    <row r="63" spans="1:10" ht="150" x14ac:dyDescent="0.25">
      <c r="A63" s="69">
        <v>25</v>
      </c>
      <c r="B63" s="93" t="s">
        <v>500</v>
      </c>
      <c r="C63" s="78" t="s">
        <v>501</v>
      </c>
      <c r="D63" s="94" t="s">
        <v>444</v>
      </c>
      <c r="E63" s="94"/>
      <c r="F63" s="94"/>
      <c r="G63" s="94"/>
      <c r="H63" s="94"/>
      <c r="I63" s="94"/>
      <c r="J63" s="94"/>
    </row>
    <row r="64" spans="1:10" ht="90" x14ac:dyDescent="0.25">
      <c r="A64" s="69">
        <v>26</v>
      </c>
      <c r="B64" s="93" t="s">
        <v>502</v>
      </c>
      <c r="C64" s="78" t="s">
        <v>503</v>
      </c>
      <c r="D64" s="94" t="s">
        <v>444</v>
      </c>
      <c r="E64" s="94"/>
      <c r="F64" s="94"/>
      <c r="G64" s="94"/>
      <c r="H64" s="94"/>
      <c r="I64" s="94"/>
      <c r="J64" s="94"/>
    </row>
    <row r="65" spans="1:20" ht="45" x14ac:dyDescent="0.25">
      <c r="A65" s="69">
        <v>27</v>
      </c>
      <c r="B65" s="93" t="s">
        <v>504</v>
      </c>
      <c r="C65" s="78" t="s">
        <v>505</v>
      </c>
      <c r="D65" s="94" t="s">
        <v>444</v>
      </c>
      <c r="E65" s="94"/>
      <c r="F65" s="94"/>
      <c r="G65" s="94"/>
      <c r="H65" s="94"/>
      <c r="I65" s="94"/>
      <c r="J65" s="94"/>
    </row>
    <row r="66" spans="1:20" ht="90" x14ac:dyDescent="0.25">
      <c r="A66" s="69">
        <v>28</v>
      </c>
      <c r="B66" s="93" t="s">
        <v>506</v>
      </c>
      <c r="C66" s="78" t="s">
        <v>507</v>
      </c>
      <c r="D66" s="94" t="s">
        <v>444</v>
      </c>
      <c r="E66" s="94"/>
      <c r="F66" s="94"/>
      <c r="G66" s="94"/>
      <c r="H66" s="94"/>
      <c r="I66" s="94"/>
      <c r="J66" s="94"/>
    </row>
    <row r="67" spans="1:20" ht="30" x14ac:dyDescent="0.25">
      <c r="A67" s="69">
        <v>29</v>
      </c>
      <c r="B67" s="93" t="s">
        <v>508</v>
      </c>
      <c r="C67" s="78" t="s">
        <v>509</v>
      </c>
      <c r="D67" s="94" t="s">
        <v>444</v>
      </c>
      <c r="E67" s="94"/>
      <c r="F67" s="94"/>
      <c r="G67" s="94"/>
      <c r="H67" s="94"/>
      <c r="I67" s="94"/>
      <c r="J67" s="94"/>
    </row>
    <row r="68" spans="1:20" ht="120" x14ac:dyDescent="0.25">
      <c r="A68" s="69">
        <v>30</v>
      </c>
      <c r="B68" s="95" t="s">
        <v>510</v>
      </c>
      <c r="C68" s="88" t="s">
        <v>511</v>
      </c>
      <c r="D68" s="94" t="s">
        <v>444</v>
      </c>
      <c r="E68" s="94"/>
      <c r="F68" s="94"/>
      <c r="G68" s="94"/>
      <c r="H68" s="94"/>
      <c r="I68" s="94"/>
      <c r="J68" s="94"/>
    </row>
    <row r="69" spans="1:20" ht="75" x14ac:dyDescent="0.25">
      <c r="A69" s="69">
        <v>31</v>
      </c>
      <c r="B69" s="93" t="s">
        <v>512</v>
      </c>
      <c r="C69" s="78" t="s">
        <v>513</v>
      </c>
      <c r="D69" s="94" t="s">
        <v>444</v>
      </c>
      <c r="E69" s="94"/>
      <c r="F69" s="94"/>
      <c r="G69" s="94"/>
      <c r="H69" s="94"/>
      <c r="I69" s="94"/>
      <c r="J69" s="94"/>
    </row>
    <row r="70" spans="1:20" ht="30" x14ac:dyDescent="0.25">
      <c r="A70" s="69">
        <v>32</v>
      </c>
      <c r="B70" s="93" t="s">
        <v>514</v>
      </c>
      <c r="C70" s="78" t="s">
        <v>515</v>
      </c>
      <c r="D70" s="94" t="s">
        <v>444</v>
      </c>
      <c r="E70" s="94"/>
      <c r="F70" s="94"/>
      <c r="G70" s="94"/>
      <c r="H70" s="94"/>
      <c r="I70" s="94"/>
      <c r="J70" s="94"/>
    </row>
    <row r="71" spans="1:20" ht="15.75" thickBot="1" x14ac:dyDescent="0.3"/>
    <row r="72" spans="1:20" ht="15.75" thickBot="1" x14ac:dyDescent="0.3">
      <c r="E72" s="174" t="s">
        <v>432</v>
      </c>
      <c r="F72" s="175"/>
      <c r="G72" s="175"/>
      <c r="H72" s="175"/>
      <c r="I72" s="175"/>
      <c r="J72" s="176"/>
    </row>
    <row r="73" spans="1:20" ht="15.75" thickBot="1" x14ac:dyDescent="0.3">
      <c r="B73" s="138" t="s">
        <v>433</v>
      </c>
      <c r="C73" s="138" t="s">
        <v>434</v>
      </c>
      <c r="D73" s="138" t="s">
        <v>435</v>
      </c>
      <c r="E73" s="138" t="s">
        <v>444</v>
      </c>
      <c r="F73" s="138">
        <v>1</v>
      </c>
      <c r="G73" s="138">
        <v>2</v>
      </c>
      <c r="H73" s="138">
        <v>3</v>
      </c>
      <c r="I73" s="138">
        <v>4</v>
      </c>
      <c r="J73" s="138">
        <v>5</v>
      </c>
      <c r="L73" s="70" t="s">
        <v>522</v>
      </c>
      <c r="M73" s="137" t="s">
        <v>436</v>
      </c>
      <c r="N73" s="137" t="s">
        <v>437</v>
      </c>
      <c r="O73" s="137" t="s">
        <v>438</v>
      </c>
      <c r="P73" s="137" t="s">
        <v>437</v>
      </c>
      <c r="Q73" s="137" t="s">
        <v>439</v>
      </c>
      <c r="R73" s="137" t="s">
        <v>437</v>
      </c>
      <c r="S73" s="137" t="s">
        <v>440</v>
      </c>
      <c r="T73" s="137" t="s">
        <v>437</v>
      </c>
    </row>
    <row r="74" spans="1:20" ht="60" x14ac:dyDescent="0.25">
      <c r="A74" s="69">
        <v>1</v>
      </c>
      <c r="B74" s="71" t="s">
        <v>441</v>
      </c>
      <c r="C74" s="72" t="s">
        <v>442</v>
      </c>
      <c r="D74" s="34" t="s">
        <v>447</v>
      </c>
      <c r="E74" s="34"/>
      <c r="F74" s="34"/>
      <c r="G74" s="34"/>
      <c r="H74" s="34"/>
      <c r="I74" s="94" t="s">
        <v>528</v>
      </c>
      <c r="J74" s="34"/>
      <c r="L74" s="73" t="s">
        <v>444</v>
      </c>
      <c r="M74" s="74">
        <v>2</v>
      </c>
      <c r="N74" s="75">
        <f>+M74/$M$10</f>
        <v>0.2</v>
      </c>
      <c r="O74" s="74">
        <v>1</v>
      </c>
      <c r="P74" s="75">
        <f>+O74/$O$10</f>
        <v>0.5</v>
      </c>
      <c r="Q74" s="74">
        <v>16</v>
      </c>
      <c r="R74" s="75">
        <f>+Q74/$Q$10</f>
        <v>0.8</v>
      </c>
      <c r="S74" s="74">
        <f t="shared" ref="S74:S79" si="21">+M74+O74+Q74</f>
        <v>19</v>
      </c>
      <c r="T74" s="76">
        <f>+S74/$S$10</f>
        <v>0.59375</v>
      </c>
    </row>
    <row r="75" spans="1:20" ht="30" x14ac:dyDescent="0.25">
      <c r="A75" s="69">
        <v>2</v>
      </c>
      <c r="B75" s="77" t="s">
        <v>445</v>
      </c>
      <c r="C75" s="78" t="s">
        <v>446</v>
      </c>
      <c r="D75" s="34" t="s">
        <v>447</v>
      </c>
      <c r="E75" s="94"/>
      <c r="F75" s="94"/>
      <c r="G75" s="94"/>
      <c r="H75" s="94"/>
      <c r="J75" s="94" t="s">
        <v>528</v>
      </c>
      <c r="L75" s="81">
        <v>1</v>
      </c>
      <c r="M75" s="82">
        <v>1</v>
      </c>
      <c r="N75" s="83">
        <f>+M75/$M$10</f>
        <v>0.1</v>
      </c>
      <c r="O75" s="82">
        <v>0</v>
      </c>
      <c r="P75" s="83">
        <f>+O75/$O$10</f>
        <v>0</v>
      </c>
      <c r="Q75" s="82">
        <v>0</v>
      </c>
      <c r="R75" s="83">
        <f>+Q75/$Q$10</f>
        <v>0</v>
      </c>
      <c r="S75" s="82">
        <f t="shared" si="21"/>
        <v>1</v>
      </c>
      <c r="T75" s="84">
        <f>+S75/$S$10</f>
        <v>3.125E-2</v>
      </c>
    </row>
    <row r="76" spans="1:20" ht="45" x14ac:dyDescent="0.25">
      <c r="A76" s="69">
        <v>3</v>
      </c>
      <c r="B76" s="77" t="s">
        <v>448</v>
      </c>
      <c r="C76" s="78" t="s">
        <v>449</v>
      </c>
      <c r="D76" s="80" t="s">
        <v>578</v>
      </c>
      <c r="E76" s="94"/>
      <c r="F76" s="94"/>
      <c r="G76" s="94"/>
      <c r="H76" s="94" t="s">
        <v>528</v>
      </c>
      <c r="I76" s="94"/>
      <c r="J76" s="94"/>
      <c r="L76" s="81">
        <v>2</v>
      </c>
      <c r="M76" s="82">
        <v>0</v>
      </c>
      <c r="N76" s="83">
        <f t="shared" ref="N76:N79" si="22">+M76/$M$10</f>
        <v>0</v>
      </c>
      <c r="O76" s="82">
        <v>0</v>
      </c>
      <c r="P76" s="83">
        <f t="shared" ref="P76:P79" si="23">+O76/$O$10</f>
        <v>0</v>
      </c>
      <c r="Q76" s="82">
        <v>0</v>
      </c>
      <c r="R76" s="83">
        <f t="shared" ref="R76:R79" si="24">+Q76/$Q$10</f>
        <v>0</v>
      </c>
      <c r="S76" s="82">
        <f t="shared" si="21"/>
        <v>0</v>
      </c>
      <c r="T76" s="84">
        <f t="shared" ref="T76:T79" si="25">+S76/$S$10</f>
        <v>0</v>
      </c>
    </row>
    <row r="77" spans="1:20" ht="150" x14ac:dyDescent="0.25">
      <c r="A77" s="69">
        <v>4</v>
      </c>
      <c r="B77" s="77" t="s">
        <v>451</v>
      </c>
      <c r="C77" s="85" t="s">
        <v>452</v>
      </c>
      <c r="D77" s="94" t="s">
        <v>579</v>
      </c>
      <c r="E77" s="94"/>
      <c r="F77" s="94"/>
      <c r="G77" s="80"/>
      <c r="H77" s="94"/>
      <c r="I77" s="94" t="s">
        <v>528</v>
      </c>
      <c r="J77" s="94"/>
      <c r="L77" s="81">
        <v>3</v>
      </c>
      <c r="M77" s="86">
        <v>1</v>
      </c>
      <c r="N77" s="83">
        <f t="shared" si="22"/>
        <v>0.1</v>
      </c>
      <c r="O77" s="86">
        <v>0</v>
      </c>
      <c r="P77" s="83">
        <f t="shared" si="23"/>
        <v>0</v>
      </c>
      <c r="Q77" s="86">
        <v>1</v>
      </c>
      <c r="R77" s="83">
        <f t="shared" si="24"/>
        <v>0.05</v>
      </c>
      <c r="S77" s="82">
        <f t="shared" si="21"/>
        <v>2</v>
      </c>
      <c r="T77" s="84">
        <f t="shared" si="25"/>
        <v>6.25E-2</v>
      </c>
    </row>
    <row r="78" spans="1:20" ht="30" x14ac:dyDescent="0.25">
      <c r="A78" s="69">
        <v>5</v>
      </c>
      <c r="B78" s="77" t="s">
        <v>454</v>
      </c>
      <c r="C78" s="85" t="s">
        <v>455</v>
      </c>
      <c r="D78" s="94" t="s">
        <v>579</v>
      </c>
      <c r="E78" s="87"/>
      <c r="F78" s="87"/>
      <c r="G78" s="87"/>
      <c r="H78" s="87"/>
      <c r="I78" s="94" t="s">
        <v>528</v>
      </c>
      <c r="J78" s="87"/>
      <c r="L78" s="81">
        <v>4</v>
      </c>
      <c r="M78" s="86">
        <v>5</v>
      </c>
      <c r="N78" s="83">
        <f t="shared" si="22"/>
        <v>0.5</v>
      </c>
      <c r="O78" s="86">
        <v>0</v>
      </c>
      <c r="P78" s="83">
        <f t="shared" si="23"/>
        <v>0</v>
      </c>
      <c r="Q78" s="86">
        <v>3</v>
      </c>
      <c r="R78" s="83">
        <f t="shared" si="24"/>
        <v>0.15</v>
      </c>
      <c r="S78" s="82">
        <f t="shared" si="21"/>
        <v>8</v>
      </c>
      <c r="T78" s="84">
        <f t="shared" si="25"/>
        <v>0.25</v>
      </c>
    </row>
    <row r="79" spans="1:20" ht="30" x14ac:dyDescent="0.25">
      <c r="A79" s="69">
        <v>6</v>
      </c>
      <c r="B79" s="77" t="s">
        <v>457</v>
      </c>
      <c r="C79" s="88" t="s">
        <v>458</v>
      </c>
      <c r="D79" s="94" t="s">
        <v>580</v>
      </c>
      <c r="E79" s="94"/>
      <c r="F79" s="94" t="s">
        <v>528</v>
      </c>
      <c r="G79" s="94"/>
      <c r="H79" s="94"/>
      <c r="I79" s="94"/>
      <c r="J79" s="94"/>
      <c r="L79" s="81">
        <v>5</v>
      </c>
      <c r="M79" s="86">
        <v>1</v>
      </c>
      <c r="N79" s="83">
        <f t="shared" si="22"/>
        <v>0.1</v>
      </c>
      <c r="O79" s="86">
        <v>1</v>
      </c>
      <c r="P79" s="83">
        <f t="shared" si="23"/>
        <v>0.5</v>
      </c>
      <c r="Q79" s="86">
        <v>0</v>
      </c>
      <c r="R79" s="83">
        <f t="shared" si="24"/>
        <v>0</v>
      </c>
      <c r="S79" s="82">
        <f t="shared" si="21"/>
        <v>2</v>
      </c>
      <c r="T79" s="84">
        <f t="shared" si="25"/>
        <v>6.25E-2</v>
      </c>
    </row>
    <row r="80" spans="1:20" ht="30.75" thickBot="1" x14ac:dyDescent="0.3">
      <c r="A80" s="69">
        <v>7</v>
      </c>
      <c r="B80" s="77" t="s">
        <v>459</v>
      </c>
      <c r="C80" s="88" t="s">
        <v>460</v>
      </c>
      <c r="D80" s="94" t="s">
        <v>579</v>
      </c>
      <c r="E80" s="94"/>
      <c r="F80" s="94"/>
      <c r="G80" s="94"/>
      <c r="H80" s="87"/>
      <c r="I80" s="94" t="s">
        <v>528</v>
      </c>
      <c r="J80" s="94"/>
      <c r="L80" s="89" t="s">
        <v>440</v>
      </c>
      <c r="M80" s="90">
        <f>SUM(M74:M79)</f>
        <v>10</v>
      </c>
      <c r="N80" s="91">
        <f t="shared" ref="N80:T80" si="26">SUM(N74:N79)</f>
        <v>1</v>
      </c>
      <c r="O80" s="90">
        <f t="shared" si="26"/>
        <v>2</v>
      </c>
      <c r="P80" s="91">
        <f t="shared" si="26"/>
        <v>1</v>
      </c>
      <c r="Q80" s="90">
        <f t="shared" si="26"/>
        <v>20</v>
      </c>
      <c r="R80" s="91">
        <f t="shared" si="26"/>
        <v>1</v>
      </c>
      <c r="S80" s="90">
        <f t="shared" si="26"/>
        <v>32</v>
      </c>
      <c r="T80" s="92">
        <f t="shared" si="26"/>
        <v>1</v>
      </c>
    </row>
    <row r="81" spans="1:19" ht="30" x14ac:dyDescent="0.25">
      <c r="A81" s="69">
        <v>8</v>
      </c>
      <c r="B81" s="77" t="s">
        <v>461</v>
      </c>
      <c r="C81" s="88" t="s">
        <v>462</v>
      </c>
      <c r="D81" s="94" t="s">
        <v>576</v>
      </c>
      <c r="E81" s="94"/>
      <c r="F81" s="94"/>
      <c r="G81" s="94"/>
      <c r="H81" s="94"/>
      <c r="I81" s="94" t="s">
        <v>528</v>
      </c>
      <c r="J81" s="94"/>
    </row>
    <row r="82" spans="1:19" ht="60" x14ac:dyDescent="0.25">
      <c r="A82" s="69">
        <v>9</v>
      </c>
      <c r="B82" s="93" t="s">
        <v>463</v>
      </c>
      <c r="C82" s="88" t="s">
        <v>464</v>
      </c>
      <c r="D82" s="94" t="s">
        <v>444</v>
      </c>
      <c r="E82" s="94"/>
      <c r="F82" s="94"/>
      <c r="G82" s="94"/>
      <c r="H82" s="94"/>
      <c r="I82" s="94"/>
      <c r="J82" s="94"/>
      <c r="S82" s="101">
        <f>TRANSPOSE(SUMPRODUCT(L75:L79,S75:S79))/((S80-S74)*L79)</f>
        <v>0.75384615384615383</v>
      </c>
    </row>
    <row r="83" spans="1:19" ht="90" x14ac:dyDescent="0.25">
      <c r="A83" s="69">
        <v>10</v>
      </c>
      <c r="B83" s="93" t="s">
        <v>465</v>
      </c>
      <c r="C83" s="88" t="s">
        <v>466</v>
      </c>
      <c r="D83" s="94" t="s">
        <v>444</v>
      </c>
      <c r="E83" s="94"/>
      <c r="F83" s="94"/>
      <c r="G83" s="94"/>
      <c r="H83" s="94"/>
      <c r="I83" s="94"/>
      <c r="J83" s="94"/>
    </row>
    <row r="84" spans="1:19" ht="180" x14ac:dyDescent="0.25">
      <c r="A84" s="69">
        <v>11</v>
      </c>
      <c r="B84" s="93" t="s">
        <v>467</v>
      </c>
      <c r="C84" s="88" t="s">
        <v>468</v>
      </c>
      <c r="D84" s="94" t="s">
        <v>444</v>
      </c>
      <c r="E84" s="94"/>
      <c r="F84" s="94"/>
      <c r="G84" s="94"/>
      <c r="H84" s="94"/>
      <c r="I84" s="94"/>
      <c r="J84" s="94"/>
    </row>
    <row r="85" spans="1:19" ht="120" x14ac:dyDescent="0.25">
      <c r="A85" s="69">
        <v>12</v>
      </c>
      <c r="B85" s="93" t="s">
        <v>469</v>
      </c>
      <c r="C85" s="88" t="s">
        <v>470</v>
      </c>
      <c r="D85" s="94" t="s">
        <v>581</v>
      </c>
      <c r="E85" s="94"/>
      <c r="F85" s="94"/>
      <c r="G85" s="94"/>
      <c r="H85" s="94"/>
      <c r="I85" s="94"/>
      <c r="J85" s="80" t="s">
        <v>528</v>
      </c>
    </row>
    <row r="86" spans="1:19" ht="60" x14ac:dyDescent="0.25">
      <c r="A86" s="69">
        <v>13</v>
      </c>
      <c r="B86" s="93" t="s">
        <v>472</v>
      </c>
      <c r="C86" s="78" t="s">
        <v>473</v>
      </c>
      <c r="D86" s="96" t="s">
        <v>582</v>
      </c>
      <c r="E86" s="94"/>
      <c r="F86" s="94"/>
      <c r="G86" s="94"/>
      <c r="H86" s="94"/>
      <c r="I86" s="80" t="s">
        <v>528</v>
      </c>
      <c r="J86" s="94"/>
    </row>
    <row r="87" spans="1:19" ht="75" x14ac:dyDescent="0.25">
      <c r="A87" s="69">
        <v>14</v>
      </c>
      <c r="B87" s="93" t="s">
        <v>474</v>
      </c>
      <c r="C87" s="88" t="s">
        <v>475</v>
      </c>
      <c r="D87" s="94" t="s">
        <v>582</v>
      </c>
      <c r="E87" s="94"/>
      <c r="F87" s="94"/>
      <c r="G87" s="94"/>
      <c r="H87" s="94"/>
      <c r="I87" s="94" t="s">
        <v>528</v>
      </c>
      <c r="J87" s="94"/>
    </row>
    <row r="88" spans="1:19" ht="60" x14ac:dyDescent="0.25">
      <c r="A88" s="69">
        <v>15</v>
      </c>
      <c r="B88" s="93" t="s">
        <v>476</v>
      </c>
      <c r="C88" s="78" t="s">
        <v>477</v>
      </c>
      <c r="D88" s="94" t="s">
        <v>447</v>
      </c>
      <c r="E88" s="94"/>
      <c r="F88" s="94"/>
      <c r="G88" s="94"/>
      <c r="H88" s="94"/>
      <c r="I88" s="94" t="s">
        <v>528</v>
      </c>
      <c r="J88" s="94"/>
    </row>
    <row r="89" spans="1:19" ht="105" x14ac:dyDescent="0.25">
      <c r="A89" s="69">
        <v>16</v>
      </c>
      <c r="B89" s="93" t="s">
        <v>479</v>
      </c>
      <c r="C89" s="78" t="s">
        <v>480</v>
      </c>
      <c r="D89" s="94" t="s">
        <v>447</v>
      </c>
      <c r="E89" s="94"/>
      <c r="G89" s="80"/>
      <c r="H89" s="94" t="s">
        <v>528</v>
      </c>
      <c r="I89" s="94"/>
      <c r="J89" s="94"/>
    </row>
    <row r="90" spans="1:19" ht="135" x14ac:dyDescent="0.25">
      <c r="A90" s="69">
        <v>17</v>
      </c>
      <c r="B90" s="93" t="s">
        <v>481</v>
      </c>
      <c r="C90" s="88" t="s">
        <v>482</v>
      </c>
      <c r="D90" s="94" t="s">
        <v>444</v>
      </c>
      <c r="E90" s="94"/>
      <c r="F90" s="94"/>
      <c r="G90" s="94"/>
      <c r="H90" s="94"/>
      <c r="I90" s="94"/>
      <c r="J90" s="94"/>
    </row>
    <row r="91" spans="1:19" ht="60" x14ac:dyDescent="0.25">
      <c r="A91" s="69">
        <v>18</v>
      </c>
      <c r="B91" s="93" t="s">
        <v>484</v>
      </c>
      <c r="C91" s="78" t="s">
        <v>485</v>
      </c>
      <c r="D91" s="94" t="s">
        <v>444</v>
      </c>
      <c r="E91" s="94"/>
      <c r="F91" s="94"/>
      <c r="G91" s="94"/>
      <c r="H91" s="94"/>
      <c r="I91" s="94"/>
      <c r="J91" s="94"/>
    </row>
    <row r="92" spans="1:19" ht="60" x14ac:dyDescent="0.25">
      <c r="A92" s="69">
        <v>19</v>
      </c>
      <c r="B92" s="93" t="s">
        <v>486</v>
      </c>
      <c r="C92" s="78" t="s">
        <v>487</v>
      </c>
      <c r="D92" s="94" t="s">
        <v>444</v>
      </c>
      <c r="E92" s="94"/>
      <c r="F92" s="94"/>
      <c r="G92" s="94"/>
      <c r="H92" s="94"/>
      <c r="I92" s="94"/>
      <c r="J92" s="94"/>
    </row>
    <row r="93" spans="1:19" ht="60" x14ac:dyDescent="0.25">
      <c r="A93" s="69">
        <v>20</v>
      </c>
      <c r="B93" s="93" t="s">
        <v>489</v>
      </c>
      <c r="C93" s="78" t="s">
        <v>490</v>
      </c>
      <c r="D93" s="94" t="s">
        <v>444</v>
      </c>
      <c r="E93" s="94"/>
      <c r="F93" s="94"/>
      <c r="G93" s="94"/>
      <c r="H93" s="94"/>
      <c r="I93" s="94"/>
      <c r="J93" s="94"/>
    </row>
    <row r="94" spans="1:19" ht="30" x14ac:dyDescent="0.25">
      <c r="A94" s="69">
        <v>21</v>
      </c>
      <c r="B94" s="93" t="s">
        <v>491</v>
      </c>
      <c r="C94" s="78" t="s">
        <v>492</v>
      </c>
      <c r="D94" s="94" t="s">
        <v>444</v>
      </c>
      <c r="E94" s="94"/>
      <c r="F94" s="94"/>
      <c r="G94" s="94"/>
      <c r="H94" s="94"/>
      <c r="I94" s="94"/>
      <c r="J94" s="94"/>
    </row>
    <row r="95" spans="1:19" ht="30" x14ac:dyDescent="0.25">
      <c r="A95" s="69">
        <v>22</v>
      </c>
      <c r="B95" s="93" t="s">
        <v>493</v>
      </c>
      <c r="C95" s="88" t="s">
        <v>494</v>
      </c>
      <c r="D95" s="94" t="s">
        <v>444</v>
      </c>
      <c r="E95" s="94"/>
      <c r="F95" s="94"/>
      <c r="H95" s="80"/>
      <c r="I95" s="94"/>
      <c r="J95" s="94"/>
    </row>
    <row r="96" spans="1:19" ht="60" x14ac:dyDescent="0.25">
      <c r="A96" s="69">
        <v>23</v>
      </c>
      <c r="B96" s="93" t="s">
        <v>495</v>
      </c>
      <c r="C96" s="78" t="s">
        <v>496</v>
      </c>
      <c r="D96" s="94" t="s">
        <v>444</v>
      </c>
      <c r="E96" s="94"/>
      <c r="F96" s="94"/>
      <c r="G96" s="94"/>
      <c r="H96" s="94"/>
      <c r="I96" s="94"/>
      <c r="J96" s="94"/>
    </row>
    <row r="97" spans="1:20" ht="210" x14ac:dyDescent="0.25">
      <c r="A97" s="69">
        <v>24</v>
      </c>
      <c r="B97" s="93" t="s">
        <v>497</v>
      </c>
      <c r="C97" s="78" t="s">
        <v>498</v>
      </c>
      <c r="D97" s="94" t="s">
        <v>447</v>
      </c>
      <c r="E97" s="94"/>
      <c r="G97" s="94"/>
      <c r="H97" s="80"/>
      <c r="I97" s="94"/>
      <c r="J97" s="94"/>
    </row>
    <row r="98" spans="1:20" ht="150" x14ac:dyDescent="0.25">
      <c r="A98" s="69">
        <v>25</v>
      </c>
      <c r="B98" s="93" t="s">
        <v>500</v>
      </c>
      <c r="C98" s="78" t="s">
        <v>501</v>
      </c>
      <c r="D98" s="94" t="s">
        <v>444</v>
      </c>
      <c r="E98" s="94"/>
      <c r="F98" s="94"/>
      <c r="G98" s="94"/>
      <c r="H98" s="94"/>
      <c r="I98" s="94"/>
      <c r="J98" s="94"/>
    </row>
    <row r="99" spans="1:20" ht="90" x14ac:dyDescent="0.25">
      <c r="A99" s="69">
        <v>26</v>
      </c>
      <c r="B99" s="93" t="s">
        <v>502</v>
      </c>
      <c r="C99" s="78" t="s">
        <v>503</v>
      </c>
      <c r="D99" s="94" t="s">
        <v>444</v>
      </c>
      <c r="E99" s="94"/>
      <c r="F99" s="94"/>
      <c r="G99" s="94"/>
      <c r="H99" s="94"/>
      <c r="I99" s="94"/>
      <c r="J99" s="94"/>
    </row>
    <row r="100" spans="1:20" ht="45" x14ac:dyDescent="0.25">
      <c r="A100" s="69">
        <v>27</v>
      </c>
      <c r="B100" s="93" t="s">
        <v>504</v>
      </c>
      <c r="C100" s="78" t="s">
        <v>505</v>
      </c>
      <c r="D100" s="94" t="s">
        <v>444</v>
      </c>
      <c r="E100" s="94"/>
      <c r="F100" s="94"/>
      <c r="G100" s="94"/>
      <c r="H100" s="94"/>
      <c r="I100" s="94"/>
      <c r="J100" s="94"/>
    </row>
    <row r="101" spans="1:20" ht="90" x14ac:dyDescent="0.25">
      <c r="A101" s="69">
        <v>28</v>
      </c>
      <c r="B101" s="93" t="s">
        <v>506</v>
      </c>
      <c r="C101" s="78" t="s">
        <v>507</v>
      </c>
      <c r="D101" s="94" t="s">
        <v>444</v>
      </c>
      <c r="E101" s="94"/>
      <c r="F101" s="94"/>
      <c r="G101" s="94"/>
      <c r="H101" s="94"/>
      <c r="I101" s="94"/>
      <c r="J101" s="94"/>
    </row>
    <row r="102" spans="1:20" ht="30" x14ac:dyDescent="0.25">
      <c r="A102" s="69">
        <v>29</v>
      </c>
      <c r="B102" s="93" t="s">
        <v>508</v>
      </c>
      <c r="C102" s="78" t="s">
        <v>509</v>
      </c>
      <c r="D102" s="94" t="s">
        <v>444</v>
      </c>
      <c r="E102" s="94"/>
      <c r="F102" s="94"/>
      <c r="G102" s="94"/>
      <c r="H102" s="94"/>
      <c r="I102" s="94"/>
      <c r="J102" s="94"/>
    </row>
    <row r="103" spans="1:20" ht="120" x14ac:dyDescent="0.25">
      <c r="A103" s="69">
        <v>30</v>
      </c>
      <c r="B103" s="95" t="s">
        <v>510</v>
      </c>
      <c r="C103" s="88" t="s">
        <v>511</v>
      </c>
      <c r="D103" s="94" t="s">
        <v>444</v>
      </c>
      <c r="E103" s="94"/>
      <c r="F103" s="94"/>
      <c r="G103" s="94"/>
      <c r="H103" s="94"/>
      <c r="I103" s="94"/>
      <c r="J103" s="94"/>
    </row>
    <row r="104" spans="1:20" ht="75" x14ac:dyDescent="0.25">
      <c r="A104" s="69">
        <v>31</v>
      </c>
      <c r="B104" s="93" t="s">
        <v>512</v>
      </c>
      <c r="C104" s="78" t="s">
        <v>513</v>
      </c>
      <c r="D104" s="94" t="s">
        <v>444</v>
      </c>
      <c r="E104" s="94"/>
      <c r="F104" s="94"/>
      <c r="G104" s="94"/>
      <c r="H104" s="94"/>
      <c r="I104" s="94"/>
      <c r="J104" s="94"/>
    </row>
    <row r="105" spans="1:20" ht="30" x14ac:dyDescent="0.25">
      <c r="A105" s="69">
        <v>32</v>
      </c>
      <c r="B105" s="93" t="s">
        <v>514</v>
      </c>
      <c r="C105" s="78" t="s">
        <v>515</v>
      </c>
      <c r="D105" s="94" t="s">
        <v>444</v>
      </c>
      <c r="E105" s="94"/>
      <c r="F105" s="94"/>
      <c r="G105" s="94"/>
      <c r="H105" s="94"/>
      <c r="I105" s="94"/>
      <c r="J105" s="94"/>
    </row>
    <row r="106" spans="1:20" ht="15.75" thickBot="1" x14ac:dyDescent="0.3"/>
    <row r="107" spans="1:20" ht="15.75" thickBot="1" x14ac:dyDescent="0.3">
      <c r="E107" s="174" t="s">
        <v>432</v>
      </c>
      <c r="F107" s="175"/>
      <c r="G107" s="175"/>
      <c r="H107" s="175"/>
      <c r="I107" s="175"/>
      <c r="J107" s="176"/>
    </row>
    <row r="108" spans="1:20" ht="15.75" thickBot="1" x14ac:dyDescent="0.3">
      <c r="B108" s="64" t="s">
        <v>433</v>
      </c>
      <c r="C108" s="64" t="s">
        <v>434</v>
      </c>
      <c r="D108" s="64" t="s">
        <v>435</v>
      </c>
      <c r="E108" s="64" t="s">
        <v>444</v>
      </c>
      <c r="F108" s="64">
        <v>1</v>
      </c>
      <c r="G108" s="64">
        <v>2</v>
      </c>
      <c r="H108" s="64">
        <v>3</v>
      </c>
      <c r="I108" s="64">
        <v>4</v>
      </c>
      <c r="J108" s="64">
        <v>5</v>
      </c>
      <c r="L108" s="70" t="s">
        <v>523</v>
      </c>
      <c r="M108" s="137" t="s">
        <v>436</v>
      </c>
      <c r="N108" s="137" t="s">
        <v>437</v>
      </c>
      <c r="O108" s="137" t="s">
        <v>438</v>
      </c>
      <c r="P108" s="137" t="s">
        <v>437</v>
      </c>
      <c r="Q108" s="137" t="s">
        <v>439</v>
      </c>
      <c r="R108" s="137" t="s">
        <v>437</v>
      </c>
      <c r="S108" s="137" t="s">
        <v>440</v>
      </c>
      <c r="T108" s="137" t="s">
        <v>437</v>
      </c>
    </row>
    <row r="109" spans="1:20" ht="60" x14ac:dyDescent="0.25">
      <c r="A109" s="69">
        <v>1</v>
      </c>
      <c r="B109" s="71" t="s">
        <v>441</v>
      </c>
      <c r="C109" s="72" t="s">
        <v>442</v>
      </c>
      <c r="D109" s="34" t="s">
        <v>447</v>
      </c>
      <c r="E109" s="34"/>
      <c r="F109" s="34"/>
      <c r="G109" s="34"/>
      <c r="H109" s="34"/>
      <c r="I109" s="34"/>
      <c r="J109" s="34" t="s">
        <v>528</v>
      </c>
      <c r="L109" s="73" t="s">
        <v>444</v>
      </c>
      <c r="M109" s="74">
        <v>3</v>
      </c>
      <c r="N109" s="75">
        <f>+M109/'Resumen Revelacion'!$M$220</f>
        <v>0.3</v>
      </c>
      <c r="O109" s="74">
        <v>1</v>
      </c>
      <c r="P109" s="75">
        <f>+O109/'Resumen Revelacion'!$O$220</f>
        <v>0.5</v>
      </c>
      <c r="Q109" s="74">
        <v>17</v>
      </c>
      <c r="R109" s="75">
        <f>+Q109/'Resumen Revelacion'!$Q$220</f>
        <v>0.85</v>
      </c>
      <c r="S109" s="74">
        <f t="shared" ref="S109:S114" si="27">+M109+O109+Q109</f>
        <v>21</v>
      </c>
      <c r="T109" s="76">
        <f>+S109/'Resumen Revelacion'!$S$220</f>
        <v>0.65625</v>
      </c>
    </row>
    <row r="110" spans="1:20" ht="30" x14ac:dyDescent="0.25">
      <c r="A110" s="69">
        <v>2</v>
      </c>
      <c r="B110" s="77" t="s">
        <v>445</v>
      </c>
      <c r="C110" s="78" t="s">
        <v>446</v>
      </c>
      <c r="D110" s="34" t="s">
        <v>447</v>
      </c>
      <c r="E110" s="94"/>
      <c r="F110" s="94"/>
      <c r="G110" s="94"/>
      <c r="H110" s="94"/>
      <c r="I110" s="94"/>
      <c r="J110" s="34" t="s">
        <v>528</v>
      </c>
      <c r="L110" s="81">
        <v>1</v>
      </c>
      <c r="M110" s="82">
        <v>1</v>
      </c>
      <c r="N110" s="83">
        <f>+M110/'Resumen Revelacion'!$M$220</f>
        <v>0.1</v>
      </c>
      <c r="O110" s="82">
        <v>0</v>
      </c>
      <c r="P110" s="83">
        <f>+O110/'Resumen Revelacion'!$O$220</f>
        <v>0</v>
      </c>
      <c r="Q110" s="82">
        <v>3</v>
      </c>
      <c r="R110" s="83">
        <f>+Q110/'Resumen Revelacion'!$Q$220</f>
        <v>0.15</v>
      </c>
      <c r="S110" s="82">
        <f t="shared" si="27"/>
        <v>4</v>
      </c>
      <c r="T110" s="84">
        <f>+S110/'Resumen Revelacion'!$S$220</f>
        <v>0.125</v>
      </c>
    </row>
    <row r="111" spans="1:20" ht="45" x14ac:dyDescent="0.25">
      <c r="A111" s="69">
        <v>3</v>
      </c>
      <c r="B111" s="77" t="s">
        <v>448</v>
      </c>
      <c r="C111" s="78" t="s">
        <v>449</v>
      </c>
      <c r="D111" s="94" t="s">
        <v>447</v>
      </c>
      <c r="E111" s="94"/>
      <c r="F111" s="94"/>
      <c r="G111" s="94"/>
      <c r="H111" s="94" t="s">
        <v>528</v>
      </c>
      <c r="I111" s="94"/>
      <c r="J111" s="94"/>
      <c r="L111" s="81">
        <v>2</v>
      </c>
      <c r="M111" s="82">
        <v>0</v>
      </c>
      <c r="N111" s="83">
        <f>+M111/'Resumen Revelacion'!$M$220</f>
        <v>0</v>
      </c>
      <c r="O111" s="82">
        <v>0</v>
      </c>
      <c r="P111" s="83">
        <f>+O111/'Resumen Revelacion'!$O$220</f>
        <v>0</v>
      </c>
      <c r="Q111" s="82">
        <v>0</v>
      </c>
      <c r="R111" s="83">
        <f>+Q111/'Resumen Revelacion'!$Q$220</f>
        <v>0</v>
      </c>
      <c r="S111" s="82">
        <f t="shared" si="27"/>
        <v>0</v>
      </c>
      <c r="T111" s="84">
        <f>+S111/'Resumen Revelacion'!$S$220</f>
        <v>0</v>
      </c>
    </row>
    <row r="112" spans="1:20" ht="150" x14ac:dyDescent="0.25">
      <c r="A112" s="69">
        <v>4</v>
      </c>
      <c r="B112" s="77" t="s">
        <v>451</v>
      </c>
      <c r="C112" s="85" t="s">
        <v>452</v>
      </c>
      <c r="D112" s="80" t="s">
        <v>524</v>
      </c>
      <c r="E112" s="94"/>
      <c r="F112" s="94"/>
      <c r="G112" s="94"/>
      <c r="I112" s="80" t="s">
        <v>528</v>
      </c>
      <c r="J112" s="94"/>
      <c r="L112" s="81">
        <v>3</v>
      </c>
      <c r="M112" s="86">
        <v>1</v>
      </c>
      <c r="N112" s="83">
        <f>+M112/'Resumen Revelacion'!$M$220</f>
        <v>0.1</v>
      </c>
      <c r="O112" s="86">
        <v>0</v>
      </c>
      <c r="P112" s="83">
        <f>+O112/'Resumen Revelacion'!$O$220</f>
        <v>0</v>
      </c>
      <c r="Q112" s="86">
        <v>0</v>
      </c>
      <c r="R112" s="83">
        <f>+Q112/'Resumen Revelacion'!$Q$220</f>
        <v>0</v>
      </c>
      <c r="S112" s="82">
        <f t="shared" si="27"/>
        <v>1</v>
      </c>
      <c r="T112" s="84">
        <f>+S112/'Resumen Revelacion'!$S$220</f>
        <v>3.125E-2</v>
      </c>
    </row>
    <row r="113" spans="1:20" ht="30" x14ac:dyDescent="0.25">
      <c r="A113" s="69">
        <v>5</v>
      </c>
      <c r="B113" s="77" t="s">
        <v>454</v>
      </c>
      <c r="C113" s="85" t="s">
        <v>455</v>
      </c>
      <c r="D113" s="94" t="s">
        <v>447</v>
      </c>
      <c r="E113" s="94"/>
      <c r="F113" s="94" t="s">
        <v>528</v>
      </c>
      <c r="G113" s="87"/>
      <c r="H113" s="87"/>
      <c r="I113" s="87"/>
      <c r="J113" s="87"/>
      <c r="L113" s="81">
        <v>4</v>
      </c>
      <c r="M113" s="86">
        <v>2</v>
      </c>
      <c r="N113" s="83">
        <f>+M113/'Resumen Revelacion'!$M$220</f>
        <v>0.2</v>
      </c>
      <c r="O113" s="86">
        <v>1</v>
      </c>
      <c r="P113" s="83">
        <f>+O113/'Resumen Revelacion'!$O$220</f>
        <v>0.5</v>
      </c>
      <c r="Q113" s="86">
        <v>0</v>
      </c>
      <c r="R113" s="83">
        <f>+Q113/'Resumen Revelacion'!$Q$220</f>
        <v>0</v>
      </c>
      <c r="S113" s="82">
        <f t="shared" si="27"/>
        <v>3</v>
      </c>
      <c r="T113" s="84">
        <f>+S113/'Resumen Revelacion'!$S$220</f>
        <v>9.375E-2</v>
      </c>
    </row>
    <row r="114" spans="1:20" ht="30" x14ac:dyDescent="0.25">
      <c r="A114" s="69">
        <v>6</v>
      </c>
      <c r="B114" s="77" t="s">
        <v>457</v>
      </c>
      <c r="C114" s="88" t="s">
        <v>458</v>
      </c>
      <c r="D114" s="94" t="s">
        <v>444</v>
      </c>
      <c r="E114" s="94"/>
      <c r="F114" s="94"/>
      <c r="G114" s="94"/>
      <c r="H114" s="94"/>
      <c r="I114" s="94"/>
      <c r="J114" s="94"/>
      <c r="L114" s="81">
        <v>5</v>
      </c>
      <c r="M114" s="86">
        <v>3</v>
      </c>
      <c r="N114" s="83">
        <f>+M114/'Resumen Revelacion'!$M$220</f>
        <v>0.3</v>
      </c>
      <c r="O114" s="86">
        <v>0</v>
      </c>
      <c r="P114" s="83">
        <f>+O114/'Resumen Revelacion'!$O$220</f>
        <v>0</v>
      </c>
      <c r="Q114" s="86">
        <v>0</v>
      </c>
      <c r="R114" s="83">
        <f>+Q114/'Resumen Revelacion'!$Q$220</f>
        <v>0</v>
      </c>
      <c r="S114" s="82">
        <f t="shared" si="27"/>
        <v>3</v>
      </c>
      <c r="T114" s="84">
        <f>+S114/'Resumen Revelacion'!$S$220</f>
        <v>9.375E-2</v>
      </c>
    </row>
    <row r="115" spans="1:20" ht="30.75" thickBot="1" x14ac:dyDescent="0.3">
      <c r="A115" s="69">
        <v>7</v>
      </c>
      <c r="B115" s="77" t="s">
        <v>459</v>
      </c>
      <c r="C115" s="88" t="s">
        <v>460</v>
      </c>
      <c r="D115" s="80" t="s">
        <v>524</v>
      </c>
      <c r="E115" s="94"/>
      <c r="F115" s="94"/>
      <c r="G115" s="94"/>
      <c r="H115" s="94"/>
      <c r="I115" s="94"/>
      <c r="J115" s="80" t="s">
        <v>528</v>
      </c>
      <c r="L115" s="89" t="s">
        <v>440</v>
      </c>
      <c r="M115" s="90">
        <f t="shared" ref="M115:T115" si="28">SUM(M109:M114)</f>
        <v>10</v>
      </c>
      <c r="N115" s="91">
        <f t="shared" si="28"/>
        <v>1</v>
      </c>
      <c r="O115" s="90">
        <f t="shared" si="28"/>
        <v>2</v>
      </c>
      <c r="P115" s="91">
        <f t="shared" si="28"/>
        <v>1</v>
      </c>
      <c r="Q115" s="90">
        <f t="shared" si="28"/>
        <v>20</v>
      </c>
      <c r="R115" s="91">
        <f t="shared" si="28"/>
        <v>1</v>
      </c>
      <c r="S115" s="90">
        <f t="shared" si="28"/>
        <v>32</v>
      </c>
      <c r="T115" s="92">
        <f t="shared" si="28"/>
        <v>1</v>
      </c>
    </row>
    <row r="116" spans="1:20" ht="30" x14ac:dyDescent="0.25">
      <c r="A116" s="69">
        <v>8</v>
      </c>
      <c r="B116" s="77" t="s">
        <v>461</v>
      </c>
      <c r="C116" s="88" t="s">
        <v>462</v>
      </c>
      <c r="D116" s="87" t="s">
        <v>576</v>
      </c>
      <c r="E116" s="96"/>
      <c r="F116" s="96"/>
      <c r="G116" s="96"/>
      <c r="H116" s="96"/>
      <c r="I116" s="96" t="s">
        <v>528</v>
      </c>
      <c r="J116" s="96"/>
    </row>
    <row r="117" spans="1:20" ht="60" x14ac:dyDescent="0.25">
      <c r="A117" s="69">
        <v>9</v>
      </c>
      <c r="B117" s="93" t="s">
        <v>463</v>
      </c>
      <c r="C117" s="88" t="s">
        <v>464</v>
      </c>
      <c r="D117" s="94" t="s">
        <v>444</v>
      </c>
      <c r="E117" s="94"/>
      <c r="F117" s="94"/>
      <c r="G117" s="94"/>
      <c r="H117" s="94"/>
      <c r="I117" s="94"/>
      <c r="J117" s="94"/>
      <c r="S117" s="101">
        <f>TRANSPOSE(SUMPRODUCT(L110:L114,S110:S114))/((S115-S109)*L114)</f>
        <v>0.61818181818181817</v>
      </c>
      <c r="T117" s="69" t="s">
        <v>577</v>
      </c>
    </row>
    <row r="118" spans="1:20" ht="90" x14ac:dyDescent="0.25">
      <c r="A118" s="69">
        <v>10</v>
      </c>
      <c r="B118" s="93" t="s">
        <v>465</v>
      </c>
      <c r="C118" s="88" t="s">
        <v>466</v>
      </c>
      <c r="D118" s="94" t="s">
        <v>444</v>
      </c>
      <c r="E118" s="94"/>
      <c r="F118" s="94"/>
      <c r="G118" s="94"/>
      <c r="H118" s="94"/>
      <c r="I118" s="94"/>
      <c r="J118" s="94"/>
    </row>
    <row r="119" spans="1:20" ht="180" x14ac:dyDescent="0.25">
      <c r="A119" s="69">
        <v>11</v>
      </c>
      <c r="B119" s="93" t="s">
        <v>467</v>
      </c>
      <c r="C119" s="88" t="s">
        <v>468</v>
      </c>
      <c r="D119" s="94" t="s">
        <v>444</v>
      </c>
      <c r="E119" s="94"/>
      <c r="F119" s="94"/>
      <c r="G119" s="94"/>
      <c r="H119" s="94"/>
      <c r="I119" s="94"/>
      <c r="J119" s="94"/>
    </row>
    <row r="120" spans="1:20" ht="120" x14ac:dyDescent="0.25">
      <c r="A120" s="69">
        <v>12</v>
      </c>
      <c r="B120" s="93" t="s">
        <v>469</v>
      </c>
      <c r="C120" s="88" t="s">
        <v>470</v>
      </c>
      <c r="D120" s="94" t="s">
        <v>525</v>
      </c>
      <c r="E120" s="94"/>
      <c r="F120" s="94"/>
      <c r="G120" s="94"/>
      <c r="H120" s="94"/>
      <c r="I120" s="94" t="s">
        <v>528</v>
      </c>
      <c r="J120" s="94"/>
    </row>
    <row r="121" spans="1:20" ht="60" x14ac:dyDescent="0.25">
      <c r="A121" s="69">
        <v>13</v>
      </c>
      <c r="B121" s="93" t="s">
        <v>472</v>
      </c>
      <c r="C121" s="78" t="s">
        <v>473</v>
      </c>
      <c r="D121" s="94" t="s">
        <v>526</v>
      </c>
      <c r="F121" s="94" t="s">
        <v>528</v>
      </c>
      <c r="G121" s="94"/>
      <c r="H121" s="94"/>
      <c r="I121" s="94"/>
      <c r="J121" s="94"/>
    </row>
    <row r="122" spans="1:20" ht="75" x14ac:dyDescent="0.25">
      <c r="A122" s="69">
        <v>14</v>
      </c>
      <c r="B122" s="93" t="s">
        <v>474</v>
      </c>
      <c r="C122" s="88" t="s">
        <v>475</v>
      </c>
      <c r="D122" s="94" t="s">
        <v>444</v>
      </c>
      <c r="E122" s="94"/>
      <c r="F122" s="94"/>
      <c r="G122" s="94"/>
      <c r="H122" s="94"/>
      <c r="I122" s="94"/>
      <c r="J122" s="94"/>
    </row>
    <row r="123" spans="1:20" ht="60" x14ac:dyDescent="0.25">
      <c r="A123" s="69">
        <v>15</v>
      </c>
      <c r="B123" s="93" t="s">
        <v>476</v>
      </c>
      <c r="C123" s="78" t="s">
        <v>477</v>
      </c>
      <c r="D123" s="94" t="s">
        <v>444</v>
      </c>
      <c r="E123" s="94"/>
      <c r="F123" s="94"/>
      <c r="G123" s="94"/>
      <c r="H123" s="94"/>
      <c r="I123" s="94"/>
      <c r="J123" s="94"/>
    </row>
    <row r="124" spans="1:20" ht="105" x14ac:dyDescent="0.25">
      <c r="A124" s="69">
        <v>16</v>
      </c>
      <c r="B124" s="93" t="s">
        <v>479</v>
      </c>
      <c r="C124" s="78" t="s">
        <v>480</v>
      </c>
      <c r="D124" s="94" t="s">
        <v>525</v>
      </c>
      <c r="F124" s="94" t="s">
        <v>528</v>
      </c>
      <c r="G124" s="94"/>
      <c r="H124" s="94"/>
      <c r="I124" s="94"/>
      <c r="J124" s="94"/>
    </row>
    <row r="125" spans="1:20" ht="135" x14ac:dyDescent="0.25">
      <c r="A125" s="69">
        <v>17</v>
      </c>
      <c r="B125" s="93" t="s">
        <v>481</v>
      </c>
      <c r="C125" s="88" t="s">
        <v>482</v>
      </c>
      <c r="D125" s="94" t="s">
        <v>444</v>
      </c>
      <c r="E125" s="94"/>
      <c r="F125" s="94"/>
      <c r="G125" s="94"/>
      <c r="H125" s="94"/>
      <c r="I125" s="94"/>
      <c r="J125" s="94"/>
    </row>
    <row r="126" spans="1:20" ht="60" x14ac:dyDescent="0.25">
      <c r="A126" s="69">
        <v>18</v>
      </c>
      <c r="B126" s="93" t="s">
        <v>484</v>
      </c>
      <c r="C126" s="78" t="s">
        <v>485</v>
      </c>
      <c r="D126" s="94" t="s">
        <v>444</v>
      </c>
      <c r="E126" s="94"/>
      <c r="F126" s="94"/>
      <c r="G126" s="94"/>
      <c r="H126" s="94"/>
      <c r="I126" s="94"/>
      <c r="J126" s="94"/>
    </row>
    <row r="127" spans="1:20" ht="60" x14ac:dyDescent="0.25">
      <c r="A127" s="69">
        <v>19</v>
      </c>
      <c r="B127" s="93" t="s">
        <v>486</v>
      </c>
      <c r="C127" s="78" t="s">
        <v>487</v>
      </c>
      <c r="D127" s="94" t="s">
        <v>444</v>
      </c>
      <c r="E127" s="94"/>
      <c r="F127" s="94"/>
      <c r="G127" s="94"/>
      <c r="H127" s="94"/>
      <c r="I127" s="94"/>
      <c r="J127" s="94"/>
    </row>
    <row r="128" spans="1:20" ht="60" x14ac:dyDescent="0.25">
      <c r="A128" s="69">
        <v>20</v>
      </c>
      <c r="B128" s="93" t="s">
        <v>489</v>
      </c>
      <c r="C128" s="78" t="s">
        <v>490</v>
      </c>
      <c r="D128" s="94" t="s">
        <v>444</v>
      </c>
      <c r="E128" s="94"/>
      <c r="F128" s="94"/>
      <c r="G128" s="94"/>
      <c r="H128" s="94"/>
      <c r="I128" s="94"/>
      <c r="J128" s="94"/>
    </row>
    <row r="129" spans="1:20" ht="30" x14ac:dyDescent="0.25">
      <c r="A129" s="69">
        <v>21</v>
      </c>
      <c r="B129" s="93" t="s">
        <v>491</v>
      </c>
      <c r="C129" s="78" t="s">
        <v>492</v>
      </c>
      <c r="D129" s="94" t="s">
        <v>444</v>
      </c>
      <c r="E129" s="94"/>
      <c r="F129" s="94"/>
      <c r="G129" s="94"/>
      <c r="H129" s="94"/>
      <c r="I129" s="94"/>
      <c r="J129" s="94"/>
    </row>
    <row r="130" spans="1:20" ht="30" x14ac:dyDescent="0.25">
      <c r="A130" s="69">
        <v>22</v>
      </c>
      <c r="B130" s="93" t="s">
        <v>493</v>
      </c>
      <c r="C130" s="88" t="s">
        <v>494</v>
      </c>
      <c r="D130" s="94" t="s">
        <v>444</v>
      </c>
      <c r="E130" s="94"/>
      <c r="F130" s="94"/>
      <c r="G130" s="94"/>
      <c r="H130" s="94"/>
      <c r="I130" s="94"/>
      <c r="J130" s="94"/>
    </row>
    <row r="131" spans="1:20" ht="60" x14ac:dyDescent="0.25">
      <c r="A131" s="69">
        <v>23</v>
      </c>
      <c r="B131" s="93" t="s">
        <v>495</v>
      </c>
      <c r="C131" s="78" t="s">
        <v>496</v>
      </c>
      <c r="D131" s="94" t="s">
        <v>444</v>
      </c>
      <c r="E131" s="94"/>
      <c r="F131" s="94"/>
      <c r="G131" s="94"/>
      <c r="H131" s="94"/>
      <c r="I131" s="94"/>
      <c r="J131" s="94"/>
    </row>
    <row r="132" spans="1:20" ht="210" x14ac:dyDescent="0.25">
      <c r="A132" s="69">
        <v>24</v>
      </c>
      <c r="B132" s="93" t="s">
        <v>497</v>
      </c>
      <c r="C132" s="78" t="s">
        <v>498</v>
      </c>
      <c r="D132" s="94" t="s">
        <v>525</v>
      </c>
      <c r="F132" s="94" t="s">
        <v>528</v>
      </c>
      <c r="G132" s="94"/>
      <c r="H132" s="94"/>
      <c r="I132" s="94"/>
      <c r="J132" s="94"/>
    </row>
    <row r="133" spans="1:20" ht="150" x14ac:dyDescent="0.25">
      <c r="A133" s="69">
        <v>25</v>
      </c>
      <c r="B133" s="93" t="s">
        <v>500</v>
      </c>
      <c r="C133" s="78" t="s">
        <v>501</v>
      </c>
      <c r="D133" s="94" t="s">
        <v>444</v>
      </c>
      <c r="E133" s="94"/>
      <c r="F133" s="94"/>
      <c r="G133" s="94"/>
      <c r="H133" s="94"/>
      <c r="I133" s="94"/>
      <c r="J133" s="94"/>
    </row>
    <row r="134" spans="1:20" ht="90" x14ac:dyDescent="0.25">
      <c r="A134" s="69">
        <v>26</v>
      </c>
      <c r="B134" s="93" t="s">
        <v>502</v>
      </c>
      <c r="C134" s="78" t="s">
        <v>503</v>
      </c>
      <c r="D134" s="94" t="s">
        <v>444</v>
      </c>
      <c r="E134" s="94"/>
      <c r="F134" s="94"/>
      <c r="G134" s="94"/>
      <c r="H134" s="94"/>
      <c r="I134" s="94"/>
      <c r="J134" s="94"/>
    </row>
    <row r="135" spans="1:20" ht="45" x14ac:dyDescent="0.25">
      <c r="A135" s="69">
        <v>27</v>
      </c>
      <c r="B135" s="93" t="s">
        <v>504</v>
      </c>
      <c r="C135" s="78" t="s">
        <v>505</v>
      </c>
      <c r="D135" s="94" t="s">
        <v>444</v>
      </c>
      <c r="E135" s="94"/>
      <c r="F135" s="94"/>
      <c r="G135" s="94"/>
      <c r="H135" s="94"/>
      <c r="I135" s="94"/>
      <c r="J135" s="94"/>
    </row>
    <row r="136" spans="1:20" ht="90" x14ac:dyDescent="0.25">
      <c r="A136" s="69">
        <v>28</v>
      </c>
      <c r="B136" s="93" t="s">
        <v>506</v>
      </c>
      <c r="C136" s="78" t="s">
        <v>507</v>
      </c>
      <c r="D136" s="94" t="s">
        <v>444</v>
      </c>
      <c r="E136" s="94"/>
      <c r="F136" s="94"/>
      <c r="G136" s="94"/>
      <c r="H136" s="94"/>
      <c r="I136" s="94"/>
      <c r="J136" s="94"/>
    </row>
    <row r="137" spans="1:20" ht="30" x14ac:dyDescent="0.25">
      <c r="A137" s="69">
        <v>29</v>
      </c>
      <c r="B137" s="93" t="s">
        <v>508</v>
      </c>
      <c r="C137" s="78" t="s">
        <v>509</v>
      </c>
      <c r="D137" s="94" t="s">
        <v>444</v>
      </c>
      <c r="E137" s="94"/>
      <c r="F137" s="94"/>
      <c r="G137" s="94"/>
      <c r="H137" s="94"/>
      <c r="I137" s="94"/>
      <c r="J137" s="94"/>
    </row>
    <row r="138" spans="1:20" ht="120" x14ac:dyDescent="0.25">
      <c r="A138" s="69">
        <v>30</v>
      </c>
      <c r="B138" s="95" t="s">
        <v>510</v>
      </c>
      <c r="C138" s="88" t="s">
        <v>511</v>
      </c>
      <c r="D138" s="94" t="s">
        <v>444</v>
      </c>
      <c r="E138" s="94"/>
      <c r="F138" s="94"/>
      <c r="G138" s="94"/>
      <c r="H138" s="94"/>
      <c r="I138" s="94"/>
      <c r="J138" s="94"/>
    </row>
    <row r="139" spans="1:20" ht="75" x14ac:dyDescent="0.25">
      <c r="A139" s="69">
        <v>31</v>
      </c>
      <c r="B139" s="93" t="s">
        <v>512</v>
      </c>
      <c r="C139" s="78" t="s">
        <v>513</v>
      </c>
      <c r="D139" s="94" t="s">
        <v>444</v>
      </c>
      <c r="E139" s="94"/>
      <c r="F139" s="94"/>
      <c r="G139" s="94"/>
      <c r="H139" s="94"/>
      <c r="I139" s="94"/>
      <c r="J139" s="94"/>
    </row>
    <row r="140" spans="1:20" ht="30" x14ac:dyDescent="0.25">
      <c r="A140" s="69">
        <v>32</v>
      </c>
      <c r="B140" s="93" t="s">
        <v>514</v>
      </c>
      <c r="C140" s="78" t="s">
        <v>515</v>
      </c>
      <c r="D140" s="94" t="s">
        <v>444</v>
      </c>
      <c r="E140" s="94"/>
      <c r="F140" s="94"/>
      <c r="G140" s="94"/>
      <c r="H140" s="94"/>
      <c r="I140" s="94"/>
      <c r="J140" s="94"/>
    </row>
    <row r="141" spans="1:20" ht="15.75" thickBot="1" x14ac:dyDescent="0.3"/>
    <row r="142" spans="1:20" ht="15.75" thickBot="1" x14ac:dyDescent="0.3">
      <c r="E142" s="174" t="s">
        <v>432</v>
      </c>
      <c r="F142" s="175"/>
      <c r="G142" s="175"/>
      <c r="H142" s="175"/>
      <c r="I142" s="175"/>
      <c r="J142" s="176"/>
    </row>
    <row r="143" spans="1:20" ht="15.75" thickBot="1" x14ac:dyDescent="0.3">
      <c r="B143" s="64" t="s">
        <v>433</v>
      </c>
      <c r="C143" s="64" t="s">
        <v>434</v>
      </c>
      <c r="D143" s="64" t="s">
        <v>435</v>
      </c>
      <c r="E143" s="64">
        <v>0</v>
      </c>
      <c r="F143" s="64">
        <v>1</v>
      </c>
      <c r="G143" s="64">
        <v>2</v>
      </c>
      <c r="H143" s="64">
        <v>3</v>
      </c>
      <c r="I143" s="64">
        <v>4</v>
      </c>
      <c r="J143" s="64">
        <v>5</v>
      </c>
      <c r="L143" s="70" t="s">
        <v>527</v>
      </c>
      <c r="M143" s="137" t="s">
        <v>436</v>
      </c>
      <c r="N143" s="137" t="s">
        <v>437</v>
      </c>
      <c r="O143" s="137" t="s">
        <v>438</v>
      </c>
      <c r="P143" s="137" t="s">
        <v>437</v>
      </c>
      <c r="Q143" s="137" t="s">
        <v>439</v>
      </c>
      <c r="R143" s="137" t="s">
        <v>437</v>
      </c>
      <c r="S143" s="137" t="s">
        <v>440</v>
      </c>
      <c r="T143" s="137" t="s">
        <v>437</v>
      </c>
    </row>
    <row r="144" spans="1:20" ht="60" x14ac:dyDescent="0.25">
      <c r="A144" s="69">
        <v>1</v>
      </c>
      <c r="B144" s="71" t="s">
        <v>441</v>
      </c>
      <c r="C144" s="72" t="s">
        <v>442</v>
      </c>
      <c r="D144" s="87" t="s">
        <v>583</v>
      </c>
      <c r="E144" s="87"/>
      <c r="F144" s="87"/>
      <c r="G144" s="87"/>
      <c r="H144" s="87" t="s">
        <v>528</v>
      </c>
      <c r="I144" s="87"/>
      <c r="J144" s="87"/>
      <c r="L144" s="73" t="s">
        <v>444</v>
      </c>
      <c r="M144" s="74">
        <v>2</v>
      </c>
      <c r="N144" s="75">
        <f>+M144/$M$150</f>
        <v>0.2</v>
      </c>
      <c r="O144" s="74">
        <v>1</v>
      </c>
      <c r="P144" s="75">
        <f>+O144/$O$150</f>
        <v>0.5</v>
      </c>
      <c r="Q144" s="74">
        <v>13</v>
      </c>
      <c r="R144" s="75">
        <f>+Q144/$Q$150</f>
        <v>0.65</v>
      </c>
      <c r="S144" s="74">
        <f>+M144+O144+Q144</f>
        <v>16</v>
      </c>
      <c r="T144" s="76">
        <f>+S144/$S$150</f>
        <v>0.5</v>
      </c>
    </row>
    <row r="145" spans="1:20" ht="30" x14ac:dyDescent="0.25">
      <c r="A145" s="69">
        <v>2</v>
      </c>
      <c r="B145" s="77" t="s">
        <v>445</v>
      </c>
      <c r="C145" s="78" t="s">
        <v>446</v>
      </c>
      <c r="D145" s="87" t="s">
        <v>583</v>
      </c>
      <c r="E145" s="96"/>
      <c r="F145" s="96"/>
      <c r="G145" s="96"/>
      <c r="H145" s="96"/>
      <c r="I145" s="96"/>
      <c r="J145" s="96" t="s">
        <v>528</v>
      </c>
      <c r="L145" s="81">
        <v>1</v>
      </c>
      <c r="M145" s="82">
        <v>0</v>
      </c>
      <c r="N145" s="83">
        <f>+M145/$M$150</f>
        <v>0</v>
      </c>
      <c r="O145" s="82">
        <v>0</v>
      </c>
      <c r="P145" s="83">
        <f>+O145/$O$150</f>
        <v>0</v>
      </c>
      <c r="Q145" s="82">
        <v>0</v>
      </c>
      <c r="R145" s="83">
        <f>+Q145/$Q$150</f>
        <v>0</v>
      </c>
      <c r="S145" s="82">
        <f>+M145+O145+Q145</f>
        <v>0</v>
      </c>
      <c r="T145" s="84">
        <f>+S145/$S$150</f>
        <v>0</v>
      </c>
    </row>
    <row r="146" spans="1:20" ht="45" x14ac:dyDescent="0.25">
      <c r="A146" s="69">
        <v>3</v>
      </c>
      <c r="B146" s="77" t="s">
        <v>448</v>
      </c>
      <c r="C146" s="78" t="s">
        <v>449</v>
      </c>
      <c r="D146" s="87" t="s">
        <v>584</v>
      </c>
      <c r="E146" s="96"/>
      <c r="F146" s="96"/>
      <c r="G146" s="96" t="s">
        <v>528</v>
      </c>
      <c r="H146" s="96"/>
      <c r="I146" s="96"/>
      <c r="J146" s="96"/>
      <c r="L146" s="81">
        <v>2</v>
      </c>
      <c r="M146" s="82">
        <v>1</v>
      </c>
      <c r="N146" s="83">
        <f t="shared" ref="N146:N149" si="29">+M146/$M$150</f>
        <v>0.1</v>
      </c>
      <c r="O146" s="82">
        <v>0</v>
      </c>
      <c r="P146" s="83">
        <f t="shared" ref="P146:P149" si="30">+O146/$O$150</f>
        <v>0</v>
      </c>
      <c r="Q146" s="82">
        <v>1</v>
      </c>
      <c r="R146" s="83">
        <f t="shared" ref="R146:R149" si="31">+Q146/$Q$150</f>
        <v>0.05</v>
      </c>
      <c r="S146" s="82">
        <f t="shared" ref="S146:S149" si="32">+M146+O146+Q146</f>
        <v>2</v>
      </c>
      <c r="T146" s="84">
        <f t="shared" ref="T146:T149" si="33">+S146/$S$150</f>
        <v>6.25E-2</v>
      </c>
    </row>
    <row r="147" spans="1:20" ht="150" x14ac:dyDescent="0.25">
      <c r="A147" s="69">
        <v>4</v>
      </c>
      <c r="B147" s="77" t="s">
        <v>451</v>
      </c>
      <c r="C147" s="85" t="s">
        <v>452</v>
      </c>
      <c r="D147" s="87" t="s">
        <v>585</v>
      </c>
      <c r="E147" s="96"/>
      <c r="F147" s="96"/>
      <c r="G147" s="96"/>
      <c r="H147" s="96"/>
      <c r="I147" s="96" t="s">
        <v>528</v>
      </c>
      <c r="J147" s="96"/>
      <c r="L147" s="81">
        <v>3</v>
      </c>
      <c r="M147" s="86">
        <v>4</v>
      </c>
      <c r="N147" s="83">
        <f t="shared" si="29"/>
        <v>0.4</v>
      </c>
      <c r="O147" s="86">
        <v>0</v>
      </c>
      <c r="P147" s="83">
        <f t="shared" si="30"/>
        <v>0</v>
      </c>
      <c r="Q147" s="86">
        <v>1</v>
      </c>
      <c r="R147" s="83">
        <f t="shared" si="31"/>
        <v>0.05</v>
      </c>
      <c r="S147" s="82">
        <f t="shared" si="32"/>
        <v>5</v>
      </c>
      <c r="T147" s="84">
        <f t="shared" si="33"/>
        <v>0.15625</v>
      </c>
    </row>
    <row r="148" spans="1:20" ht="30" x14ac:dyDescent="0.25">
      <c r="A148" s="69">
        <v>5</v>
      </c>
      <c r="B148" s="77" t="s">
        <v>454</v>
      </c>
      <c r="C148" s="85" t="s">
        <v>455</v>
      </c>
      <c r="D148" s="87" t="s">
        <v>586</v>
      </c>
      <c r="E148" s="87"/>
      <c r="F148" s="87"/>
      <c r="G148" s="87"/>
      <c r="H148" s="87" t="s">
        <v>528</v>
      </c>
      <c r="I148" s="87"/>
      <c r="J148" s="87"/>
      <c r="L148" s="81">
        <v>4</v>
      </c>
      <c r="M148" s="86">
        <v>2</v>
      </c>
      <c r="N148" s="83">
        <f t="shared" si="29"/>
        <v>0.2</v>
      </c>
      <c r="O148" s="86">
        <v>0</v>
      </c>
      <c r="P148" s="83">
        <f t="shared" si="30"/>
        <v>0</v>
      </c>
      <c r="Q148" s="86">
        <v>4</v>
      </c>
      <c r="R148" s="83">
        <f t="shared" si="31"/>
        <v>0.2</v>
      </c>
      <c r="S148" s="82">
        <f t="shared" si="32"/>
        <v>6</v>
      </c>
      <c r="T148" s="84">
        <f t="shared" si="33"/>
        <v>0.1875</v>
      </c>
    </row>
    <row r="149" spans="1:20" ht="30" x14ac:dyDescent="0.25">
      <c r="A149" s="69">
        <v>6</v>
      </c>
      <c r="B149" s="77" t="s">
        <v>457</v>
      </c>
      <c r="C149" s="88" t="s">
        <v>458</v>
      </c>
      <c r="D149" s="87" t="s">
        <v>583</v>
      </c>
      <c r="E149" s="96"/>
      <c r="F149" s="96"/>
      <c r="G149" s="96"/>
      <c r="H149" s="96" t="s">
        <v>528</v>
      </c>
      <c r="I149" s="96"/>
      <c r="J149" s="96"/>
      <c r="L149" s="81">
        <v>5</v>
      </c>
      <c r="M149" s="86">
        <v>1</v>
      </c>
      <c r="N149" s="83">
        <f t="shared" si="29"/>
        <v>0.1</v>
      </c>
      <c r="O149" s="86">
        <v>1</v>
      </c>
      <c r="P149" s="83">
        <f t="shared" si="30"/>
        <v>0.5</v>
      </c>
      <c r="Q149" s="86">
        <v>1</v>
      </c>
      <c r="R149" s="83">
        <f t="shared" si="31"/>
        <v>0.05</v>
      </c>
      <c r="S149" s="82">
        <f t="shared" si="32"/>
        <v>3</v>
      </c>
      <c r="T149" s="84">
        <f t="shared" si="33"/>
        <v>9.375E-2</v>
      </c>
    </row>
    <row r="150" spans="1:20" ht="30.75" thickBot="1" x14ac:dyDescent="0.3">
      <c r="A150" s="69">
        <v>7</v>
      </c>
      <c r="B150" s="77" t="s">
        <v>459</v>
      </c>
      <c r="C150" s="88" t="s">
        <v>460</v>
      </c>
      <c r="D150" s="94" t="s">
        <v>444</v>
      </c>
      <c r="E150" s="94"/>
      <c r="F150" s="96"/>
      <c r="G150" s="96"/>
      <c r="H150" s="96"/>
      <c r="I150" s="96"/>
      <c r="J150" s="96"/>
      <c r="L150" s="89" t="s">
        <v>440</v>
      </c>
      <c r="M150" s="90">
        <f t="shared" ref="M150:T150" si="34">SUM(M144:M149)</f>
        <v>10</v>
      </c>
      <c r="N150" s="91">
        <f t="shared" si="34"/>
        <v>1.0000000000000002</v>
      </c>
      <c r="O150" s="90">
        <f t="shared" si="34"/>
        <v>2</v>
      </c>
      <c r="P150" s="91">
        <f t="shared" si="34"/>
        <v>1</v>
      </c>
      <c r="Q150" s="90">
        <f t="shared" si="34"/>
        <v>20</v>
      </c>
      <c r="R150" s="150">
        <f t="shared" si="34"/>
        <v>1.0000000000000002</v>
      </c>
      <c r="S150" s="90">
        <f t="shared" si="34"/>
        <v>32</v>
      </c>
      <c r="T150" s="151">
        <f t="shared" si="34"/>
        <v>1</v>
      </c>
    </row>
    <row r="151" spans="1:20" ht="30" x14ac:dyDescent="0.25">
      <c r="A151" s="69">
        <v>8</v>
      </c>
      <c r="B151" s="77" t="s">
        <v>461</v>
      </c>
      <c r="C151" s="88" t="s">
        <v>462</v>
      </c>
      <c r="D151" s="87" t="s">
        <v>576</v>
      </c>
      <c r="E151" s="96"/>
      <c r="F151" s="96"/>
      <c r="G151" s="96"/>
      <c r="H151" s="96"/>
      <c r="I151" s="96" t="s">
        <v>528</v>
      </c>
      <c r="J151" s="96"/>
    </row>
    <row r="152" spans="1:20" ht="60" x14ac:dyDescent="0.25">
      <c r="A152" s="69">
        <v>9</v>
      </c>
      <c r="B152" s="93" t="s">
        <v>463</v>
      </c>
      <c r="C152" s="88" t="s">
        <v>464</v>
      </c>
      <c r="D152" s="94" t="s">
        <v>444</v>
      </c>
      <c r="E152" s="94"/>
      <c r="F152" s="96"/>
      <c r="G152" s="96"/>
      <c r="H152" s="96"/>
      <c r="I152" s="96"/>
      <c r="J152" s="96"/>
      <c r="S152" s="101">
        <f>TRANSPOSE(SUMPRODUCT(L145:L149,S145:S149))/((S150-S144)*L149)</f>
        <v>0.72499999999999998</v>
      </c>
      <c r="T152" s="69" t="s">
        <v>577</v>
      </c>
    </row>
    <row r="153" spans="1:20" ht="90" x14ac:dyDescent="0.25">
      <c r="A153" s="69">
        <v>10</v>
      </c>
      <c r="B153" s="93" t="s">
        <v>465</v>
      </c>
      <c r="C153" s="88" t="s">
        <v>466</v>
      </c>
      <c r="D153" s="87" t="s">
        <v>583</v>
      </c>
      <c r="E153" s="96"/>
      <c r="F153" s="96"/>
      <c r="G153" s="96"/>
      <c r="H153" s="96" t="s">
        <v>528</v>
      </c>
      <c r="I153" s="96"/>
      <c r="J153" s="96"/>
    </row>
    <row r="154" spans="1:20" ht="180" x14ac:dyDescent="0.25">
      <c r="A154" s="69">
        <v>11</v>
      </c>
      <c r="B154" s="93" t="s">
        <v>467</v>
      </c>
      <c r="C154" s="88" t="s">
        <v>468</v>
      </c>
      <c r="D154" s="94" t="s">
        <v>444</v>
      </c>
      <c r="E154" s="94"/>
      <c r="F154" s="96"/>
      <c r="G154" s="96"/>
      <c r="H154" s="96"/>
      <c r="I154" s="96"/>
      <c r="J154" s="96"/>
    </row>
    <row r="155" spans="1:20" ht="120" x14ac:dyDescent="0.25">
      <c r="A155" s="69">
        <v>12</v>
      </c>
      <c r="B155" s="93" t="s">
        <v>469</v>
      </c>
      <c r="C155" s="88" t="s">
        <v>470</v>
      </c>
      <c r="D155" s="94" t="s">
        <v>581</v>
      </c>
      <c r="E155" s="94"/>
      <c r="F155" s="96"/>
      <c r="G155" s="96"/>
      <c r="H155" s="96"/>
      <c r="I155" s="96"/>
      <c r="J155" s="96" t="s">
        <v>528</v>
      </c>
    </row>
    <row r="156" spans="1:20" ht="60" x14ac:dyDescent="0.25">
      <c r="A156" s="69">
        <v>13</v>
      </c>
      <c r="B156" s="93" t="s">
        <v>472</v>
      </c>
      <c r="C156" s="78" t="s">
        <v>473</v>
      </c>
      <c r="D156" s="87" t="s">
        <v>583</v>
      </c>
      <c r="E156" s="96"/>
      <c r="F156" s="96"/>
      <c r="G156" s="96"/>
      <c r="H156" s="96"/>
      <c r="I156" s="96" t="s">
        <v>528</v>
      </c>
      <c r="J156" s="96"/>
    </row>
    <row r="157" spans="1:20" ht="75" x14ac:dyDescent="0.25">
      <c r="A157" s="69">
        <v>14</v>
      </c>
      <c r="B157" s="93" t="s">
        <v>474</v>
      </c>
      <c r="C157" s="88" t="s">
        <v>475</v>
      </c>
      <c r="D157" s="94" t="s">
        <v>444</v>
      </c>
      <c r="E157" s="94"/>
      <c r="F157" s="96"/>
      <c r="G157" s="96"/>
      <c r="H157" s="96"/>
      <c r="I157" s="96"/>
      <c r="J157" s="96"/>
    </row>
    <row r="158" spans="1:20" ht="60" x14ac:dyDescent="0.25">
      <c r="A158" s="69">
        <v>15</v>
      </c>
      <c r="B158" s="93" t="s">
        <v>476</v>
      </c>
      <c r="C158" s="78" t="s">
        <v>477</v>
      </c>
      <c r="D158" s="94" t="s">
        <v>444</v>
      </c>
      <c r="E158" s="94"/>
      <c r="F158" s="96"/>
      <c r="G158" s="96"/>
      <c r="H158" s="96"/>
      <c r="I158" s="96"/>
      <c r="J158" s="96"/>
    </row>
    <row r="159" spans="1:20" ht="105" x14ac:dyDescent="0.25">
      <c r="A159" s="69">
        <v>16</v>
      </c>
      <c r="B159" s="93" t="s">
        <v>479</v>
      </c>
      <c r="C159" s="78" t="s">
        <v>480</v>
      </c>
      <c r="D159" s="87" t="s">
        <v>587</v>
      </c>
      <c r="E159" s="96"/>
      <c r="F159" s="96"/>
      <c r="G159" s="96"/>
      <c r="H159" s="96"/>
      <c r="I159" s="96"/>
      <c r="J159" s="96" t="s">
        <v>528</v>
      </c>
    </row>
    <row r="160" spans="1:20" ht="135" x14ac:dyDescent="0.25">
      <c r="A160" s="69">
        <v>17</v>
      </c>
      <c r="B160" s="93" t="s">
        <v>481</v>
      </c>
      <c r="C160" s="88" t="s">
        <v>482</v>
      </c>
      <c r="D160" s="87" t="s">
        <v>587</v>
      </c>
      <c r="E160" s="96"/>
      <c r="F160" s="96"/>
      <c r="G160" s="96"/>
      <c r="H160" s="96"/>
      <c r="I160" s="96" t="s">
        <v>528</v>
      </c>
      <c r="J160" s="96"/>
    </row>
    <row r="161" spans="1:10" ht="60" x14ac:dyDescent="0.25">
      <c r="A161" s="69">
        <v>18</v>
      </c>
      <c r="B161" s="93" t="s">
        <v>484</v>
      </c>
      <c r="C161" s="78" t="s">
        <v>485</v>
      </c>
      <c r="D161" s="87" t="s">
        <v>447</v>
      </c>
      <c r="E161" s="96"/>
      <c r="F161" s="96"/>
      <c r="G161" s="96"/>
      <c r="H161" s="96" t="s">
        <v>528</v>
      </c>
      <c r="I161" s="96"/>
      <c r="J161" s="96"/>
    </row>
    <row r="162" spans="1:10" ht="60" x14ac:dyDescent="0.25">
      <c r="A162" s="69">
        <v>19</v>
      </c>
      <c r="B162" s="93" t="s">
        <v>486</v>
      </c>
      <c r="C162" s="78" t="s">
        <v>487</v>
      </c>
      <c r="D162" s="94" t="s">
        <v>444</v>
      </c>
      <c r="E162" s="94"/>
      <c r="F162" s="96"/>
      <c r="G162" s="96"/>
      <c r="H162" s="96"/>
      <c r="I162" s="96"/>
      <c r="J162" s="96"/>
    </row>
    <row r="163" spans="1:10" ht="60" x14ac:dyDescent="0.25">
      <c r="A163" s="69">
        <v>20</v>
      </c>
      <c r="B163" s="93" t="s">
        <v>489</v>
      </c>
      <c r="C163" s="78" t="s">
        <v>490</v>
      </c>
      <c r="D163" s="94" t="s">
        <v>444</v>
      </c>
      <c r="E163" s="94"/>
      <c r="F163" s="96"/>
      <c r="G163" s="96"/>
      <c r="H163" s="96"/>
      <c r="I163" s="96"/>
      <c r="J163" s="96"/>
    </row>
    <row r="164" spans="1:10" ht="30" x14ac:dyDescent="0.25">
      <c r="A164" s="69">
        <v>21</v>
      </c>
      <c r="B164" s="93" t="s">
        <v>491</v>
      </c>
      <c r="C164" s="78" t="s">
        <v>492</v>
      </c>
      <c r="D164" s="94" t="s">
        <v>444</v>
      </c>
      <c r="E164" s="94"/>
      <c r="F164" s="96"/>
      <c r="G164" s="96"/>
      <c r="H164" s="96"/>
      <c r="I164" s="96"/>
      <c r="J164" s="96"/>
    </row>
    <row r="165" spans="1:10" ht="30" x14ac:dyDescent="0.25">
      <c r="A165" s="69">
        <v>22</v>
      </c>
      <c r="B165" s="93" t="s">
        <v>493</v>
      </c>
      <c r="C165" s="88" t="s">
        <v>494</v>
      </c>
      <c r="D165" s="87" t="s">
        <v>580</v>
      </c>
      <c r="E165" s="96"/>
      <c r="F165" s="96"/>
      <c r="G165" s="96" t="s">
        <v>528</v>
      </c>
      <c r="H165" s="96"/>
      <c r="I165" s="96"/>
      <c r="J165" s="96"/>
    </row>
    <row r="166" spans="1:10" ht="60" x14ac:dyDescent="0.25">
      <c r="A166" s="69">
        <v>23</v>
      </c>
      <c r="B166" s="93" t="s">
        <v>495</v>
      </c>
      <c r="C166" s="78" t="s">
        <v>496</v>
      </c>
      <c r="D166" s="94" t="s">
        <v>444</v>
      </c>
      <c r="E166" s="94"/>
      <c r="F166" s="96"/>
      <c r="G166" s="96"/>
      <c r="H166" s="96"/>
      <c r="I166" s="96"/>
      <c r="J166" s="96"/>
    </row>
    <row r="167" spans="1:10" ht="210" x14ac:dyDescent="0.25">
      <c r="A167" s="69">
        <v>24</v>
      </c>
      <c r="B167" s="93" t="s">
        <v>497</v>
      </c>
      <c r="C167" s="78" t="s">
        <v>498</v>
      </c>
      <c r="D167" s="87" t="s">
        <v>447</v>
      </c>
      <c r="E167" s="96"/>
      <c r="F167" s="96"/>
      <c r="G167" s="96"/>
      <c r="H167" s="96"/>
      <c r="I167" s="96" t="s">
        <v>528</v>
      </c>
      <c r="J167" s="96"/>
    </row>
    <row r="168" spans="1:10" ht="150" x14ac:dyDescent="0.25">
      <c r="A168" s="69">
        <v>25</v>
      </c>
      <c r="B168" s="93" t="s">
        <v>500</v>
      </c>
      <c r="C168" s="78" t="s">
        <v>501</v>
      </c>
      <c r="D168" s="94" t="s">
        <v>444</v>
      </c>
      <c r="E168" s="96"/>
      <c r="F168" s="96"/>
      <c r="G168" s="96"/>
      <c r="H168" s="96"/>
      <c r="I168" s="96"/>
      <c r="J168" s="96"/>
    </row>
    <row r="169" spans="1:10" ht="90" x14ac:dyDescent="0.25">
      <c r="A169" s="69">
        <v>26</v>
      </c>
      <c r="B169" s="93" t="s">
        <v>502</v>
      </c>
      <c r="C169" s="78" t="s">
        <v>503</v>
      </c>
      <c r="D169" s="87" t="s">
        <v>579</v>
      </c>
      <c r="E169" s="96"/>
      <c r="F169" s="96"/>
      <c r="G169" s="96"/>
      <c r="H169" s="96"/>
      <c r="I169" s="96" t="s">
        <v>528</v>
      </c>
      <c r="J169" s="96"/>
    </row>
    <row r="170" spans="1:10" ht="45" x14ac:dyDescent="0.25">
      <c r="A170" s="69">
        <v>27</v>
      </c>
      <c r="B170" s="93" t="s">
        <v>504</v>
      </c>
      <c r="C170" s="78" t="s">
        <v>505</v>
      </c>
      <c r="D170" s="87" t="s">
        <v>447</v>
      </c>
      <c r="E170" s="96"/>
      <c r="F170" s="96"/>
      <c r="G170" s="96"/>
      <c r="H170" s="96"/>
      <c r="I170" s="96"/>
      <c r="J170" s="96"/>
    </row>
    <row r="171" spans="1:10" ht="90" x14ac:dyDescent="0.25">
      <c r="A171" s="69">
        <v>28</v>
      </c>
      <c r="B171" s="93" t="s">
        <v>506</v>
      </c>
      <c r="C171" s="78" t="s">
        <v>507</v>
      </c>
      <c r="D171" s="94" t="s">
        <v>444</v>
      </c>
      <c r="E171" s="94"/>
      <c r="F171" s="96"/>
      <c r="G171" s="96"/>
      <c r="H171" s="96"/>
      <c r="I171" s="96"/>
      <c r="J171" s="96"/>
    </row>
    <row r="172" spans="1:10" ht="30" x14ac:dyDescent="0.25">
      <c r="A172" s="69">
        <v>29</v>
      </c>
      <c r="B172" s="93" t="s">
        <v>508</v>
      </c>
      <c r="C172" s="78" t="s">
        <v>509</v>
      </c>
      <c r="D172" s="94" t="s">
        <v>444</v>
      </c>
      <c r="E172" s="94"/>
      <c r="F172" s="96"/>
      <c r="G172" s="96"/>
      <c r="H172" s="96"/>
      <c r="I172" s="96"/>
      <c r="J172" s="96"/>
    </row>
    <row r="173" spans="1:10" ht="120" x14ac:dyDescent="0.25">
      <c r="A173" s="69">
        <v>30</v>
      </c>
      <c r="B173" s="95" t="s">
        <v>510</v>
      </c>
      <c r="C173" s="88" t="s">
        <v>511</v>
      </c>
      <c r="D173" s="94" t="s">
        <v>444</v>
      </c>
      <c r="E173" s="94"/>
      <c r="F173" s="96"/>
      <c r="G173" s="96"/>
      <c r="H173" s="96"/>
      <c r="I173" s="96"/>
      <c r="J173" s="96"/>
    </row>
    <row r="174" spans="1:10" ht="75" x14ac:dyDescent="0.25">
      <c r="A174" s="69">
        <v>31</v>
      </c>
      <c r="B174" s="93" t="s">
        <v>512</v>
      </c>
      <c r="C174" s="78" t="s">
        <v>513</v>
      </c>
      <c r="D174" s="94" t="s">
        <v>444</v>
      </c>
      <c r="E174" s="94"/>
      <c r="F174" s="96"/>
      <c r="G174" s="96"/>
      <c r="H174" s="96"/>
      <c r="I174" s="96"/>
      <c r="J174" s="96"/>
    </row>
    <row r="175" spans="1:10" ht="30" x14ac:dyDescent="0.25">
      <c r="A175" s="69">
        <v>32</v>
      </c>
      <c r="B175" s="93" t="s">
        <v>514</v>
      </c>
      <c r="C175" s="78" t="s">
        <v>515</v>
      </c>
      <c r="D175" s="94" t="s">
        <v>444</v>
      </c>
      <c r="E175" s="94"/>
      <c r="F175" s="96"/>
      <c r="G175" s="96"/>
      <c r="H175" s="96"/>
      <c r="I175" s="96"/>
      <c r="J175" s="96"/>
    </row>
    <row r="176" spans="1:10" ht="15.75" thickBot="1" x14ac:dyDescent="0.3"/>
    <row r="177" spans="1:20" ht="15.75" thickBot="1" x14ac:dyDescent="0.3">
      <c r="E177" s="174" t="s">
        <v>432</v>
      </c>
      <c r="F177" s="175"/>
      <c r="G177" s="175"/>
      <c r="H177" s="175"/>
      <c r="I177" s="175"/>
      <c r="J177" s="176"/>
    </row>
    <row r="178" spans="1:20" ht="15.75" thickBot="1" x14ac:dyDescent="0.3">
      <c r="B178" s="64" t="s">
        <v>433</v>
      </c>
      <c r="C178" s="64" t="s">
        <v>434</v>
      </c>
      <c r="D178" s="64" t="s">
        <v>435</v>
      </c>
      <c r="E178" s="64" t="s">
        <v>444</v>
      </c>
      <c r="F178" s="64">
        <v>1</v>
      </c>
      <c r="G178" s="64">
        <v>2</v>
      </c>
      <c r="H178" s="64">
        <v>3</v>
      </c>
      <c r="I178" s="64">
        <v>4</v>
      </c>
      <c r="J178" s="64">
        <v>5</v>
      </c>
      <c r="L178" s="70" t="s">
        <v>529</v>
      </c>
      <c r="M178" s="137" t="s">
        <v>436</v>
      </c>
      <c r="N178" s="137" t="s">
        <v>437</v>
      </c>
      <c r="O178" s="137" t="s">
        <v>438</v>
      </c>
      <c r="P178" s="137" t="s">
        <v>437</v>
      </c>
      <c r="Q178" s="137" t="s">
        <v>439</v>
      </c>
      <c r="R178" s="137" t="s">
        <v>437</v>
      </c>
      <c r="S178" s="137" t="s">
        <v>440</v>
      </c>
      <c r="T178" s="137" t="s">
        <v>437</v>
      </c>
    </row>
    <row r="179" spans="1:20" ht="60" x14ac:dyDescent="0.25">
      <c r="A179" s="69">
        <v>1</v>
      </c>
      <c r="B179" s="71" t="s">
        <v>441</v>
      </c>
      <c r="C179" s="72" t="s">
        <v>442</v>
      </c>
      <c r="D179" s="34" t="s">
        <v>447</v>
      </c>
      <c r="E179" s="34"/>
      <c r="F179" s="34"/>
      <c r="G179" s="34"/>
      <c r="H179" s="34"/>
      <c r="I179" s="34" t="s">
        <v>528</v>
      </c>
      <c r="J179" s="34"/>
      <c r="L179" s="73" t="s">
        <v>444</v>
      </c>
      <c r="M179" s="74">
        <v>3</v>
      </c>
      <c r="N179" s="75">
        <f>+M179/[1]Revelación!$M$12</f>
        <v>0.3</v>
      </c>
      <c r="O179" s="74">
        <v>1</v>
      </c>
      <c r="P179" s="75">
        <f>+O179/[1]Revelación!$O$12</f>
        <v>0.5</v>
      </c>
      <c r="Q179" s="74">
        <v>15</v>
      </c>
      <c r="R179" s="75">
        <f>+Q179/[1]Revelación!$Q$12</f>
        <v>0.75</v>
      </c>
      <c r="S179" s="74">
        <f t="shared" ref="S179:S184" si="35">+M179+O179+Q179</f>
        <v>19</v>
      </c>
      <c r="T179" s="76">
        <f>+S179/[1]Revelación!$S$12</f>
        <v>0.59375</v>
      </c>
    </row>
    <row r="180" spans="1:20" ht="30" x14ac:dyDescent="0.25">
      <c r="A180" s="69">
        <v>2</v>
      </c>
      <c r="B180" s="77" t="s">
        <v>445</v>
      </c>
      <c r="C180" s="78" t="s">
        <v>446</v>
      </c>
      <c r="D180" s="34" t="s">
        <v>530</v>
      </c>
      <c r="E180" s="94"/>
      <c r="F180" s="94"/>
      <c r="G180" s="94"/>
      <c r="H180" s="94"/>
      <c r="I180" s="94"/>
      <c r="J180" s="34" t="s">
        <v>528</v>
      </c>
      <c r="L180" s="81">
        <v>1</v>
      </c>
      <c r="M180" s="82">
        <v>0</v>
      </c>
      <c r="N180" s="83">
        <f>+M180/[1]Revelación!$M$12</f>
        <v>0</v>
      </c>
      <c r="O180" s="82">
        <v>0</v>
      </c>
      <c r="P180" s="83">
        <f>+O180/[1]Revelación!$O$12</f>
        <v>0</v>
      </c>
      <c r="Q180" s="82">
        <v>1</v>
      </c>
      <c r="R180" s="83">
        <f>+Q180/[1]Revelación!$Q$12</f>
        <v>0.05</v>
      </c>
      <c r="S180" s="82">
        <f t="shared" si="35"/>
        <v>1</v>
      </c>
      <c r="T180" s="84">
        <f>+S180/[1]Revelación!$S$12</f>
        <v>3.125E-2</v>
      </c>
    </row>
    <row r="181" spans="1:20" ht="45" x14ac:dyDescent="0.25">
      <c r="A181" s="69">
        <v>3</v>
      </c>
      <c r="B181" s="77" t="s">
        <v>448</v>
      </c>
      <c r="C181" s="78" t="s">
        <v>449</v>
      </c>
      <c r="D181" s="80" t="s">
        <v>531</v>
      </c>
      <c r="E181" s="94"/>
      <c r="F181" s="94"/>
      <c r="G181" s="80" t="s">
        <v>528</v>
      </c>
      <c r="H181" s="94"/>
      <c r="I181" s="94"/>
      <c r="J181" s="94"/>
      <c r="L181" s="81">
        <v>2</v>
      </c>
      <c r="M181" s="82">
        <v>3</v>
      </c>
      <c r="N181" s="83">
        <f>+M181/[1]Revelación!$M$12</f>
        <v>0.3</v>
      </c>
      <c r="O181" s="82">
        <v>0</v>
      </c>
      <c r="P181" s="83">
        <f>+O181/[1]Revelación!$O$12</f>
        <v>0</v>
      </c>
      <c r="Q181" s="82">
        <v>2</v>
      </c>
      <c r="R181" s="83">
        <f>+Q181/[1]Revelación!$Q$12</f>
        <v>0.1</v>
      </c>
      <c r="S181" s="82">
        <f t="shared" si="35"/>
        <v>5</v>
      </c>
      <c r="T181" s="84">
        <f>+S181/[1]Revelación!$S$12</f>
        <v>0.15625</v>
      </c>
    </row>
    <row r="182" spans="1:20" ht="150" x14ac:dyDescent="0.25">
      <c r="A182" s="69">
        <v>4</v>
      </c>
      <c r="B182" s="77" t="s">
        <v>451</v>
      </c>
      <c r="C182" s="85" t="s">
        <v>452</v>
      </c>
      <c r="D182" s="80" t="s">
        <v>531</v>
      </c>
      <c r="E182" s="94"/>
      <c r="F182" s="94"/>
      <c r="G182" s="80" t="s">
        <v>528</v>
      </c>
      <c r="I182" s="80"/>
      <c r="J182" s="94"/>
      <c r="L182" s="81">
        <v>3</v>
      </c>
      <c r="M182" s="86">
        <v>1</v>
      </c>
      <c r="N182" s="83">
        <f>+M182/[1]Revelación!$M$12</f>
        <v>0.1</v>
      </c>
      <c r="O182" s="86">
        <v>0</v>
      </c>
      <c r="P182" s="83">
        <f>+O182/[1]Revelación!$O$12</f>
        <v>0</v>
      </c>
      <c r="Q182" s="86">
        <v>0</v>
      </c>
      <c r="R182" s="83">
        <f>+Q182/[1]Revelación!$Q$12</f>
        <v>0</v>
      </c>
      <c r="S182" s="82">
        <f t="shared" si="35"/>
        <v>1</v>
      </c>
      <c r="T182" s="84">
        <f>+S182/[1]Revelación!$S$12</f>
        <v>3.125E-2</v>
      </c>
    </row>
    <row r="183" spans="1:20" ht="30" x14ac:dyDescent="0.25">
      <c r="A183" s="69">
        <v>5</v>
      </c>
      <c r="B183" s="77" t="s">
        <v>454</v>
      </c>
      <c r="C183" s="85" t="s">
        <v>455</v>
      </c>
      <c r="D183" s="80" t="s">
        <v>531</v>
      </c>
      <c r="E183" s="94"/>
      <c r="F183" s="94"/>
      <c r="G183" s="80" t="s">
        <v>528</v>
      </c>
      <c r="H183" s="87"/>
      <c r="I183" s="87"/>
      <c r="J183" s="87"/>
      <c r="L183" s="81">
        <v>4</v>
      </c>
      <c r="M183" s="86">
        <v>2</v>
      </c>
      <c r="N183" s="83">
        <f>+M183/[1]Revelación!$M$12</f>
        <v>0.2</v>
      </c>
      <c r="O183" s="86">
        <v>0</v>
      </c>
      <c r="P183" s="83">
        <f>+O183/[1]Revelación!$O$12</f>
        <v>0</v>
      </c>
      <c r="Q183" s="86">
        <v>2</v>
      </c>
      <c r="R183" s="83">
        <f>+Q183/[1]Revelación!$Q$12</f>
        <v>0.1</v>
      </c>
      <c r="S183" s="82">
        <f t="shared" si="35"/>
        <v>4</v>
      </c>
      <c r="T183" s="84">
        <f>+S183/[1]Revelación!$S$12</f>
        <v>0.125</v>
      </c>
    </row>
    <row r="184" spans="1:20" ht="30" x14ac:dyDescent="0.25">
      <c r="A184" s="69">
        <v>6</v>
      </c>
      <c r="B184" s="77" t="s">
        <v>457</v>
      </c>
      <c r="C184" s="88" t="s">
        <v>458</v>
      </c>
      <c r="D184" s="94" t="s">
        <v>444</v>
      </c>
      <c r="E184" s="94"/>
      <c r="F184" s="94"/>
      <c r="G184" s="94"/>
      <c r="H184" s="94"/>
      <c r="I184" s="94"/>
      <c r="J184" s="94"/>
      <c r="L184" s="81">
        <v>5</v>
      </c>
      <c r="M184" s="86">
        <v>1</v>
      </c>
      <c r="N184" s="83">
        <f>+M184/[1]Revelación!$M$12</f>
        <v>0.1</v>
      </c>
      <c r="O184" s="86">
        <v>1</v>
      </c>
      <c r="P184" s="83">
        <f>+O184/[1]Revelación!$O$12</f>
        <v>0.5</v>
      </c>
      <c r="Q184" s="86">
        <v>0</v>
      </c>
      <c r="R184" s="83">
        <f>+Q184/[1]Revelación!$Q$12</f>
        <v>0</v>
      </c>
      <c r="S184" s="82">
        <f t="shared" si="35"/>
        <v>2</v>
      </c>
      <c r="T184" s="84">
        <f>+S184/[1]Revelación!$S$12</f>
        <v>6.25E-2</v>
      </c>
    </row>
    <row r="185" spans="1:20" ht="30.75" thickBot="1" x14ac:dyDescent="0.3">
      <c r="A185" s="69">
        <v>7</v>
      </c>
      <c r="B185" s="77" t="s">
        <v>459</v>
      </c>
      <c r="C185" s="88" t="s">
        <v>460</v>
      </c>
      <c r="D185" s="94" t="s">
        <v>532</v>
      </c>
      <c r="E185" s="94"/>
      <c r="F185" s="94"/>
      <c r="G185" s="94"/>
      <c r="H185" s="94" t="s">
        <v>528</v>
      </c>
      <c r="I185" s="94"/>
      <c r="J185" s="80"/>
      <c r="L185" s="89" t="s">
        <v>440</v>
      </c>
      <c r="M185" s="90">
        <f t="shared" ref="M185:T185" si="36">SUM(M179:M184)</f>
        <v>10</v>
      </c>
      <c r="N185" s="91">
        <f t="shared" si="36"/>
        <v>0.99999999999999989</v>
      </c>
      <c r="O185" s="90">
        <f t="shared" si="36"/>
        <v>2</v>
      </c>
      <c r="P185" s="91">
        <f t="shared" si="36"/>
        <v>1</v>
      </c>
      <c r="Q185" s="90">
        <f t="shared" si="36"/>
        <v>20</v>
      </c>
      <c r="R185" s="91">
        <f t="shared" si="36"/>
        <v>1</v>
      </c>
      <c r="S185" s="90">
        <f t="shared" si="36"/>
        <v>32</v>
      </c>
      <c r="T185" s="92">
        <f t="shared" si="36"/>
        <v>1</v>
      </c>
    </row>
    <row r="186" spans="1:20" ht="30" x14ac:dyDescent="0.25">
      <c r="A186" s="69">
        <v>8</v>
      </c>
      <c r="B186" s="77" t="s">
        <v>461</v>
      </c>
      <c r="C186" s="88" t="s">
        <v>462</v>
      </c>
      <c r="D186" s="94" t="s">
        <v>576</v>
      </c>
      <c r="E186" s="94"/>
      <c r="F186" s="94"/>
      <c r="G186" s="94"/>
      <c r="H186" s="94"/>
      <c r="I186" s="94" t="s">
        <v>528</v>
      </c>
      <c r="J186" s="94"/>
    </row>
    <row r="187" spans="1:20" ht="60" x14ac:dyDescent="0.25">
      <c r="A187" s="69">
        <v>9</v>
      </c>
      <c r="B187" s="93" t="s">
        <v>463</v>
      </c>
      <c r="C187" s="88" t="s">
        <v>464</v>
      </c>
      <c r="D187" s="94" t="s">
        <v>444</v>
      </c>
      <c r="E187" s="94"/>
      <c r="F187" s="94"/>
      <c r="G187" s="94"/>
      <c r="H187" s="94"/>
      <c r="I187" s="94"/>
      <c r="J187" s="94"/>
      <c r="S187" s="101">
        <f>TRANSPOSE(SUMPRODUCT(L180:L184,S180:S184))/((S185-S179)*L184)</f>
        <v>0.61538461538461542</v>
      </c>
      <c r="T187" s="69" t="s">
        <v>577</v>
      </c>
    </row>
    <row r="188" spans="1:20" ht="90" x14ac:dyDescent="0.25">
      <c r="A188" s="69">
        <v>10</v>
      </c>
      <c r="B188" s="93" t="s">
        <v>465</v>
      </c>
      <c r="C188" s="88" t="s">
        <v>466</v>
      </c>
      <c r="D188" s="94" t="s">
        <v>444</v>
      </c>
      <c r="E188" s="94"/>
      <c r="F188" s="94"/>
      <c r="G188" s="94"/>
      <c r="H188" s="94"/>
      <c r="I188" s="94"/>
      <c r="J188" s="94"/>
    </row>
    <row r="189" spans="1:20" ht="180" x14ac:dyDescent="0.25">
      <c r="A189" s="69">
        <v>11</v>
      </c>
      <c r="B189" s="93" t="s">
        <v>467</v>
      </c>
      <c r="C189" s="88" t="s">
        <v>468</v>
      </c>
      <c r="D189" s="94" t="s">
        <v>444</v>
      </c>
      <c r="E189" s="94"/>
      <c r="F189" s="94"/>
      <c r="G189" s="94"/>
      <c r="H189" s="94"/>
      <c r="I189" s="94"/>
      <c r="J189" s="94"/>
    </row>
    <row r="190" spans="1:20" ht="120" x14ac:dyDescent="0.25">
      <c r="A190" s="69">
        <v>12</v>
      </c>
      <c r="B190" s="93" t="s">
        <v>469</v>
      </c>
      <c r="C190" s="88" t="s">
        <v>470</v>
      </c>
      <c r="D190" s="80" t="s">
        <v>533</v>
      </c>
      <c r="E190" s="94"/>
      <c r="F190" s="94"/>
      <c r="G190" s="94"/>
      <c r="H190" s="94"/>
      <c r="I190" s="94"/>
      <c r="J190" s="80" t="s">
        <v>528</v>
      </c>
    </row>
    <row r="191" spans="1:20" ht="60" x14ac:dyDescent="0.25">
      <c r="A191" s="69">
        <v>13</v>
      </c>
      <c r="B191" s="93" t="s">
        <v>472</v>
      </c>
      <c r="C191" s="78" t="s">
        <v>473</v>
      </c>
      <c r="D191" s="80" t="s">
        <v>519</v>
      </c>
      <c r="E191" s="94"/>
      <c r="F191" s="94"/>
      <c r="G191" s="94"/>
      <c r="H191" s="94"/>
      <c r="I191" s="80" t="s">
        <v>528</v>
      </c>
      <c r="J191" s="94"/>
    </row>
    <row r="192" spans="1:20" ht="75" x14ac:dyDescent="0.25">
      <c r="A192" s="69">
        <v>14</v>
      </c>
      <c r="B192" s="93" t="s">
        <v>474</v>
      </c>
      <c r="C192" s="88" t="s">
        <v>475</v>
      </c>
      <c r="D192" s="94" t="s">
        <v>478</v>
      </c>
      <c r="E192" s="94"/>
      <c r="F192" s="94" t="s">
        <v>528</v>
      </c>
      <c r="G192" s="94"/>
      <c r="H192" s="94"/>
      <c r="I192" s="94"/>
      <c r="J192" s="94"/>
    </row>
    <row r="193" spans="1:10" ht="60" x14ac:dyDescent="0.25">
      <c r="A193" s="69">
        <v>15</v>
      </c>
      <c r="B193" s="93" t="s">
        <v>476</v>
      </c>
      <c r="C193" s="78" t="s">
        <v>477</v>
      </c>
      <c r="D193" s="94" t="s">
        <v>444</v>
      </c>
      <c r="E193" s="94"/>
      <c r="F193" s="94"/>
      <c r="G193" s="94"/>
      <c r="H193" s="94"/>
      <c r="I193" s="94"/>
      <c r="J193" s="94"/>
    </row>
    <row r="194" spans="1:10" ht="105" x14ac:dyDescent="0.25">
      <c r="A194" s="69">
        <v>16</v>
      </c>
      <c r="B194" s="93" t="s">
        <v>479</v>
      </c>
      <c r="C194" s="78" t="s">
        <v>480</v>
      </c>
      <c r="D194" s="80" t="s">
        <v>534</v>
      </c>
      <c r="E194" s="94"/>
      <c r="F194" s="94"/>
      <c r="G194" s="80" t="s">
        <v>528</v>
      </c>
      <c r="H194" s="94"/>
      <c r="I194" s="94"/>
      <c r="J194" s="94"/>
    </row>
    <row r="195" spans="1:10" ht="135" x14ac:dyDescent="0.25">
      <c r="A195" s="69">
        <v>17</v>
      </c>
      <c r="B195" s="93" t="s">
        <v>481</v>
      </c>
      <c r="C195" s="88" t="s">
        <v>482</v>
      </c>
      <c r="D195" s="94" t="s">
        <v>444</v>
      </c>
      <c r="E195" s="94"/>
      <c r="F195" s="94"/>
      <c r="G195" s="94"/>
      <c r="H195" s="94"/>
      <c r="I195" s="94"/>
      <c r="J195" s="94"/>
    </row>
    <row r="196" spans="1:10" ht="60" x14ac:dyDescent="0.25">
      <c r="A196" s="69">
        <v>18</v>
      </c>
      <c r="B196" s="93" t="s">
        <v>484</v>
      </c>
      <c r="C196" s="78" t="s">
        <v>485</v>
      </c>
      <c r="D196" s="94" t="s">
        <v>444</v>
      </c>
      <c r="E196" s="94"/>
      <c r="F196" s="94"/>
      <c r="G196" s="94"/>
      <c r="H196" s="94"/>
      <c r="I196" s="94"/>
      <c r="J196" s="94"/>
    </row>
    <row r="197" spans="1:10" ht="60" x14ac:dyDescent="0.25">
      <c r="A197" s="69">
        <v>19</v>
      </c>
      <c r="B197" s="93" t="s">
        <v>486</v>
      </c>
      <c r="C197" s="78" t="s">
        <v>487</v>
      </c>
      <c r="D197" s="94" t="s">
        <v>444</v>
      </c>
      <c r="E197" s="94"/>
      <c r="F197" s="94"/>
      <c r="G197" s="94"/>
      <c r="H197" s="94"/>
      <c r="I197" s="94"/>
      <c r="J197" s="94"/>
    </row>
    <row r="198" spans="1:10" ht="60" x14ac:dyDescent="0.25">
      <c r="A198" s="69">
        <v>20</v>
      </c>
      <c r="B198" s="93" t="s">
        <v>489</v>
      </c>
      <c r="C198" s="78" t="s">
        <v>490</v>
      </c>
      <c r="D198" s="94" t="s">
        <v>444</v>
      </c>
      <c r="E198" s="94"/>
      <c r="F198" s="94"/>
      <c r="G198" s="94"/>
      <c r="H198" s="94"/>
      <c r="I198" s="94"/>
      <c r="J198" s="94"/>
    </row>
    <row r="199" spans="1:10" ht="30" x14ac:dyDescent="0.25">
      <c r="A199" s="69">
        <v>21</v>
      </c>
      <c r="B199" s="93" t="s">
        <v>491</v>
      </c>
      <c r="C199" s="78" t="s">
        <v>492</v>
      </c>
      <c r="D199" s="94" t="s">
        <v>444</v>
      </c>
      <c r="E199" s="94"/>
      <c r="F199" s="94"/>
      <c r="G199" s="94"/>
      <c r="H199" s="94"/>
      <c r="I199" s="94"/>
      <c r="J199" s="94"/>
    </row>
    <row r="200" spans="1:10" ht="30" x14ac:dyDescent="0.25">
      <c r="A200" s="69">
        <v>22</v>
      </c>
      <c r="B200" s="93" t="s">
        <v>493</v>
      </c>
      <c r="C200" s="88" t="s">
        <v>494</v>
      </c>
      <c r="D200" s="80" t="s">
        <v>534</v>
      </c>
      <c r="E200" s="94"/>
      <c r="F200" s="94"/>
      <c r="G200" s="80" t="s">
        <v>528</v>
      </c>
      <c r="H200" s="94"/>
      <c r="I200" s="94"/>
      <c r="J200" s="94"/>
    </row>
    <row r="201" spans="1:10" ht="60" x14ac:dyDescent="0.25">
      <c r="A201" s="69">
        <v>23</v>
      </c>
      <c r="B201" s="93" t="s">
        <v>495</v>
      </c>
      <c r="C201" s="78" t="s">
        <v>496</v>
      </c>
      <c r="D201" s="94" t="s">
        <v>444</v>
      </c>
      <c r="E201" s="94"/>
      <c r="F201" s="94"/>
      <c r="G201" s="94"/>
      <c r="H201" s="94"/>
      <c r="I201" s="94"/>
      <c r="J201" s="94"/>
    </row>
    <row r="202" spans="1:10" ht="210" x14ac:dyDescent="0.25">
      <c r="A202" s="69">
        <v>24</v>
      </c>
      <c r="B202" s="93" t="s">
        <v>497</v>
      </c>
      <c r="C202" s="78" t="s">
        <v>498</v>
      </c>
      <c r="D202" s="80" t="s">
        <v>534</v>
      </c>
      <c r="E202" s="94"/>
      <c r="F202" s="94"/>
      <c r="G202" s="94"/>
      <c r="I202" s="80" t="s">
        <v>528</v>
      </c>
      <c r="J202" s="94"/>
    </row>
    <row r="203" spans="1:10" ht="150" x14ac:dyDescent="0.25">
      <c r="A203" s="69">
        <v>25</v>
      </c>
      <c r="B203" s="93" t="s">
        <v>500</v>
      </c>
      <c r="C203" s="78" t="s">
        <v>501</v>
      </c>
      <c r="D203" s="94" t="s">
        <v>444</v>
      </c>
      <c r="E203" s="94"/>
      <c r="F203" s="94"/>
      <c r="G203" s="94"/>
      <c r="H203" s="94"/>
      <c r="I203" s="94"/>
      <c r="J203" s="94"/>
    </row>
    <row r="204" spans="1:10" ht="90" x14ac:dyDescent="0.25">
      <c r="A204" s="69">
        <v>26</v>
      </c>
      <c r="B204" s="93" t="s">
        <v>502</v>
      </c>
      <c r="C204" s="78" t="s">
        <v>503</v>
      </c>
      <c r="D204" s="94" t="s">
        <v>444</v>
      </c>
      <c r="E204" s="94"/>
      <c r="F204" s="94"/>
      <c r="G204" s="94"/>
      <c r="H204" s="94"/>
      <c r="I204" s="94"/>
      <c r="J204" s="94"/>
    </row>
    <row r="205" spans="1:10" ht="45" x14ac:dyDescent="0.25">
      <c r="A205" s="69">
        <v>27</v>
      </c>
      <c r="B205" s="93" t="s">
        <v>504</v>
      </c>
      <c r="C205" s="78" t="s">
        <v>505</v>
      </c>
      <c r="D205" s="94" t="s">
        <v>444</v>
      </c>
      <c r="E205" s="94"/>
      <c r="F205" s="94"/>
      <c r="G205" s="94"/>
      <c r="H205" s="94"/>
      <c r="I205" s="94"/>
      <c r="J205" s="94"/>
    </row>
    <row r="206" spans="1:10" ht="90" x14ac:dyDescent="0.25">
      <c r="A206" s="69">
        <v>28</v>
      </c>
      <c r="B206" s="93" t="s">
        <v>506</v>
      </c>
      <c r="C206" s="78" t="s">
        <v>507</v>
      </c>
      <c r="D206" s="94" t="s">
        <v>444</v>
      </c>
      <c r="E206" s="94"/>
      <c r="F206" s="94"/>
      <c r="G206" s="94"/>
      <c r="H206" s="94"/>
      <c r="I206" s="94"/>
      <c r="J206" s="94"/>
    </row>
    <row r="207" spans="1:10" ht="30" x14ac:dyDescent="0.25">
      <c r="A207" s="69">
        <v>29</v>
      </c>
      <c r="B207" s="93" t="s">
        <v>508</v>
      </c>
      <c r="C207" s="78" t="s">
        <v>509</v>
      </c>
      <c r="D207" s="94" t="s">
        <v>444</v>
      </c>
      <c r="E207" s="94"/>
      <c r="F207" s="94"/>
      <c r="G207" s="94"/>
      <c r="H207" s="94"/>
      <c r="I207" s="94"/>
      <c r="J207" s="94"/>
    </row>
    <row r="208" spans="1:10" ht="120" x14ac:dyDescent="0.25">
      <c r="A208" s="69">
        <v>30</v>
      </c>
      <c r="B208" s="95" t="s">
        <v>510</v>
      </c>
      <c r="C208" s="88" t="s">
        <v>511</v>
      </c>
      <c r="D208" s="94" t="s">
        <v>444</v>
      </c>
      <c r="E208" s="94"/>
      <c r="F208" s="94"/>
      <c r="G208" s="94"/>
      <c r="H208" s="94"/>
      <c r="I208" s="94"/>
      <c r="J208" s="94"/>
    </row>
    <row r="209" spans="1:20" ht="75" x14ac:dyDescent="0.25">
      <c r="A209" s="69">
        <v>31</v>
      </c>
      <c r="B209" s="93" t="s">
        <v>512</v>
      </c>
      <c r="C209" s="78" t="s">
        <v>513</v>
      </c>
      <c r="D209" s="94" t="s">
        <v>444</v>
      </c>
      <c r="E209" s="94"/>
      <c r="F209" s="94"/>
      <c r="G209" s="94"/>
      <c r="H209" s="94"/>
      <c r="I209" s="94"/>
      <c r="J209" s="94"/>
    </row>
    <row r="210" spans="1:20" ht="30" x14ac:dyDescent="0.25">
      <c r="A210" s="69">
        <v>32</v>
      </c>
      <c r="B210" s="93" t="s">
        <v>514</v>
      </c>
      <c r="C210" s="78" t="s">
        <v>515</v>
      </c>
      <c r="D210" s="94" t="s">
        <v>444</v>
      </c>
      <c r="E210" s="94"/>
      <c r="F210" s="94"/>
      <c r="G210" s="94"/>
      <c r="H210" s="94"/>
      <c r="I210" s="94"/>
      <c r="J210" s="94"/>
    </row>
    <row r="211" spans="1:20" ht="15.75" thickBot="1" x14ac:dyDescent="0.3"/>
    <row r="212" spans="1:20" ht="15.75" thickBot="1" x14ac:dyDescent="0.3">
      <c r="E212" s="174" t="s">
        <v>432</v>
      </c>
      <c r="F212" s="175"/>
      <c r="G212" s="175"/>
      <c r="H212" s="175"/>
      <c r="I212" s="175"/>
      <c r="J212" s="176"/>
    </row>
    <row r="213" spans="1:20" ht="15.75" thickBot="1" x14ac:dyDescent="0.3">
      <c r="B213" s="64" t="s">
        <v>433</v>
      </c>
      <c r="C213" s="64" t="s">
        <v>434</v>
      </c>
      <c r="D213" s="64" t="s">
        <v>435</v>
      </c>
      <c r="E213" s="64" t="s">
        <v>444</v>
      </c>
      <c r="F213" s="64">
        <v>1</v>
      </c>
      <c r="G213" s="64">
        <v>2</v>
      </c>
      <c r="H213" s="64">
        <v>3</v>
      </c>
      <c r="I213" s="64">
        <v>4</v>
      </c>
      <c r="J213" s="64">
        <v>5</v>
      </c>
      <c r="L213" s="70" t="s">
        <v>431</v>
      </c>
      <c r="M213" s="137" t="s">
        <v>436</v>
      </c>
      <c r="N213" s="137" t="s">
        <v>437</v>
      </c>
      <c r="O213" s="137" t="s">
        <v>438</v>
      </c>
      <c r="P213" s="137" t="s">
        <v>437</v>
      </c>
      <c r="Q213" s="137" t="s">
        <v>439</v>
      </c>
      <c r="R213" s="137" t="s">
        <v>437</v>
      </c>
      <c r="S213" s="137" t="s">
        <v>440</v>
      </c>
      <c r="T213" s="137" t="s">
        <v>437</v>
      </c>
    </row>
    <row r="214" spans="1:20" ht="60" x14ac:dyDescent="0.25">
      <c r="A214" s="69">
        <v>1</v>
      </c>
      <c r="B214" s="71" t="s">
        <v>441</v>
      </c>
      <c r="C214" s="72" t="s">
        <v>442</v>
      </c>
      <c r="D214" s="34" t="s">
        <v>447</v>
      </c>
      <c r="E214" s="34"/>
      <c r="F214" s="34"/>
      <c r="G214" s="34"/>
      <c r="H214" s="34"/>
      <c r="I214" s="34"/>
      <c r="J214" s="34" t="s">
        <v>528</v>
      </c>
      <c r="L214" s="73" t="s">
        <v>444</v>
      </c>
      <c r="M214" s="74">
        <v>3</v>
      </c>
      <c r="N214" s="75">
        <f t="shared" ref="N214:N219" si="37">+M214/$M$220</f>
        <v>0.3</v>
      </c>
      <c r="O214" s="74">
        <v>1</v>
      </c>
      <c r="P214" s="75">
        <f t="shared" ref="P214:P219" si="38">+O214/$O$220</f>
        <v>0.5</v>
      </c>
      <c r="Q214" s="74">
        <v>17</v>
      </c>
      <c r="R214" s="75">
        <f t="shared" ref="R214:R219" si="39">+Q214/$Q$220</f>
        <v>0.85</v>
      </c>
      <c r="S214" s="74">
        <f t="shared" ref="S214:S219" si="40">+M214+O214+Q214</f>
        <v>21</v>
      </c>
      <c r="T214" s="76">
        <f t="shared" ref="T214:T219" si="41">+S214/$S$220</f>
        <v>0.65625</v>
      </c>
    </row>
    <row r="215" spans="1:20" ht="30" x14ac:dyDescent="0.25">
      <c r="A215" s="69">
        <v>2</v>
      </c>
      <c r="B215" s="77" t="s">
        <v>445</v>
      </c>
      <c r="C215" s="78" t="s">
        <v>446</v>
      </c>
      <c r="D215" s="34" t="s">
        <v>447</v>
      </c>
      <c r="E215" s="94"/>
      <c r="F215" s="94"/>
      <c r="G215" s="94"/>
      <c r="H215" s="94"/>
      <c r="I215" s="94"/>
      <c r="J215" s="34" t="s">
        <v>528</v>
      </c>
      <c r="L215" s="81">
        <v>1</v>
      </c>
      <c r="M215" s="82">
        <v>0</v>
      </c>
      <c r="N215" s="83">
        <f t="shared" si="37"/>
        <v>0</v>
      </c>
      <c r="O215" s="82">
        <v>0</v>
      </c>
      <c r="P215" s="83">
        <f t="shared" si="38"/>
        <v>0</v>
      </c>
      <c r="Q215" s="82">
        <v>0</v>
      </c>
      <c r="R215" s="83">
        <f t="shared" si="39"/>
        <v>0</v>
      </c>
      <c r="S215" s="82">
        <f t="shared" si="40"/>
        <v>0</v>
      </c>
      <c r="T215" s="84">
        <f t="shared" si="41"/>
        <v>0</v>
      </c>
    </row>
    <row r="216" spans="1:20" ht="45" x14ac:dyDescent="0.25">
      <c r="A216" s="69">
        <v>3</v>
      </c>
      <c r="B216" s="77" t="s">
        <v>448</v>
      </c>
      <c r="C216" s="78" t="s">
        <v>449</v>
      </c>
      <c r="D216" s="94" t="s">
        <v>535</v>
      </c>
      <c r="E216" s="94"/>
      <c r="F216" s="94"/>
      <c r="G216" s="94"/>
      <c r="H216" s="94" t="s">
        <v>528</v>
      </c>
      <c r="I216" s="94"/>
      <c r="J216" s="94"/>
      <c r="L216" s="81">
        <v>2</v>
      </c>
      <c r="M216" s="82">
        <v>0</v>
      </c>
      <c r="N216" s="83">
        <f t="shared" si="37"/>
        <v>0</v>
      </c>
      <c r="O216" s="82">
        <v>0</v>
      </c>
      <c r="P216" s="83">
        <f t="shared" si="38"/>
        <v>0</v>
      </c>
      <c r="Q216" s="82">
        <v>1</v>
      </c>
      <c r="R216" s="83">
        <f t="shared" si="39"/>
        <v>0.05</v>
      </c>
      <c r="S216" s="82">
        <f t="shared" si="40"/>
        <v>1</v>
      </c>
      <c r="T216" s="84">
        <f t="shared" si="41"/>
        <v>3.125E-2</v>
      </c>
    </row>
    <row r="217" spans="1:20" ht="150" x14ac:dyDescent="0.25">
      <c r="A217" s="69">
        <v>4</v>
      </c>
      <c r="B217" s="77" t="s">
        <v>451</v>
      </c>
      <c r="C217" s="85" t="s">
        <v>452</v>
      </c>
      <c r="D217" s="94" t="s">
        <v>535</v>
      </c>
      <c r="E217" s="94"/>
      <c r="F217" s="94"/>
      <c r="G217" s="94"/>
      <c r="H217" s="94"/>
      <c r="I217" s="94" t="s">
        <v>528</v>
      </c>
      <c r="J217" s="94"/>
      <c r="L217" s="81">
        <v>3</v>
      </c>
      <c r="M217" s="86">
        <v>1</v>
      </c>
      <c r="N217" s="83">
        <f t="shared" si="37"/>
        <v>0.1</v>
      </c>
      <c r="O217" s="86">
        <v>0</v>
      </c>
      <c r="P217" s="83">
        <f t="shared" si="38"/>
        <v>0</v>
      </c>
      <c r="Q217" s="86">
        <v>0</v>
      </c>
      <c r="R217" s="83">
        <f t="shared" si="39"/>
        <v>0</v>
      </c>
      <c r="S217" s="82">
        <f t="shared" si="40"/>
        <v>1</v>
      </c>
      <c r="T217" s="84">
        <f t="shared" si="41"/>
        <v>3.125E-2</v>
      </c>
    </row>
    <row r="218" spans="1:20" ht="30" x14ac:dyDescent="0.25">
      <c r="A218" s="69">
        <v>5</v>
      </c>
      <c r="B218" s="77" t="s">
        <v>454</v>
      </c>
      <c r="C218" s="85" t="s">
        <v>455</v>
      </c>
      <c r="D218" s="87" t="s">
        <v>588</v>
      </c>
      <c r="E218" s="87"/>
      <c r="F218" s="87"/>
      <c r="G218" s="87"/>
      <c r="H218" s="87"/>
      <c r="I218" s="87" t="s">
        <v>528</v>
      </c>
      <c r="J218" s="87"/>
      <c r="L218" s="81">
        <v>4</v>
      </c>
      <c r="M218" s="86">
        <v>3</v>
      </c>
      <c r="N218" s="83">
        <f t="shared" si="37"/>
        <v>0.3</v>
      </c>
      <c r="O218" s="86">
        <v>0</v>
      </c>
      <c r="P218" s="83">
        <f t="shared" si="38"/>
        <v>0</v>
      </c>
      <c r="Q218" s="86">
        <v>1</v>
      </c>
      <c r="R218" s="83">
        <f t="shared" si="39"/>
        <v>0.05</v>
      </c>
      <c r="S218" s="82">
        <f t="shared" si="40"/>
        <v>4</v>
      </c>
      <c r="T218" s="84">
        <f t="shared" si="41"/>
        <v>0.125</v>
      </c>
    </row>
    <row r="219" spans="1:20" ht="30" x14ac:dyDescent="0.25">
      <c r="A219" s="69">
        <v>6</v>
      </c>
      <c r="B219" s="77" t="s">
        <v>457</v>
      </c>
      <c r="C219" s="88" t="s">
        <v>458</v>
      </c>
      <c r="D219" s="94" t="s">
        <v>444</v>
      </c>
      <c r="E219" s="94"/>
      <c r="F219" s="94"/>
      <c r="G219" s="94"/>
      <c r="H219" s="94"/>
      <c r="I219" s="94"/>
      <c r="J219" s="94"/>
      <c r="L219" s="81">
        <v>5</v>
      </c>
      <c r="M219" s="86">
        <v>3</v>
      </c>
      <c r="N219" s="83">
        <f t="shared" si="37"/>
        <v>0.3</v>
      </c>
      <c r="O219" s="86">
        <v>1</v>
      </c>
      <c r="P219" s="83">
        <f t="shared" si="38"/>
        <v>0.5</v>
      </c>
      <c r="Q219" s="86">
        <v>1</v>
      </c>
      <c r="R219" s="83">
        <f t="shared" si="39"/>
        <v>0.05</v>
      </c>
      <c r="S219" s="82">
        <f t="shared" si="40"/>
        <v>5</v>
      </c>
      <c r="T219" s="84">
        <f t="shared" si="41"/>
        <v>0.15625</v>
      </c>
    </row>
    <row r="220" spans="1:20" ht="30.75" thickBot="1" x14ac:dyDescent="0.3">
      <c r="A220" s="69">
        <v>7</v>
      </c>
      <c r="B220" s="77" t="s">
        <v>459</v>
      </c>
      <c r="C220" s="88" t="s">
        <v>460</v>
      </c>
      <c r="D220" s="94" t="s">
        <v>535</v>
      </c>
      <c r="E220" s="94"/>
      <c r="F220" s="94"/>
      <c r="G220" s="94"/>
      <c r="H220" s="94"/>
      <c r="I220" s="94"/>
      <c r="J220" s="94" t="s">
        <v>528</v>
      </c>
      <c r="L220" s="89" t="s">
        <v>440</v>
      </c>
      <c r="M220" s="90">
        <f t="shared" ref="M220:T220" si="42">SUM(M214:M219)</f>
        <v>10</v>
      </c>
      <c r="N220" s="91">
        <f t="shared" si="42"/>
        <v>1</v>
      </c>
      <c r="O220" s="90">
        <f t="shared" si="42"/>
        <v>2</v>
      </c>
      <c r="P220" s="91">
        <f t="shared" si="42"/>
        <v>1</v>
      </c>
      <c r="Q220" s="90">
        <f t="shared" si="42"/>
        <v>20</v>
      </c>
      <c r="R220" s="91">
        <f t="shared" si="42"/>
        <v>1</v>
      </c>
      <c r="S220" s="90">
        <f t="shared" si="42"/>
        <v>32</v>
      </c>
      <c r="T220" s="92">
        <f t="shared" si="42"/>
        <v>1</v>
      </c>
    </row>
    <row r="221" spans="1:20" ht="30" x14ac:dyDescent="0.25">
      <c r="A221" s="69">
        <v>8</v>
      </c>
      <c r="B221" s="77" t="s">
        <v>461</v>
      </c>
      <c r="C221" s="88" t="s">
        <v>462</v>
      </c>
      <c r="D221" s="94" t="s">
        <v>576</v>
      </c>
      <c r="E221" s="94"/>
      <c r="F221" s="94"/>
      <c r="G221" s="94"/>
      <c r="H221" s="94"/>
      <c r="I221" s="94" t="s">
        <v>528</v>
      </c>
      <c r="J221" s="94"/>
    </row>
    <row r="222" spans="1:20" ht="60" x14ac:dyDescent="0.25">
      <c r="A222" s="69">
        <v>9</v>
      </c>
      <c r="B222" s="93" t="s">
        <v>463</v>
      </c>
      <c r="C222" s="88" t="s">
        <v>464</v>
      </c>
      <c r="D222" s="94" t="s">
        <v>444</v>
      </c>
      <c r="E222" s="94"/>
      <c r="F222" s="94"/>
      <c r="G222" s="94"/>
      <c r="H222" s="94"/>
      <c r="I222" s="94"/>
      <c r="J222" s="94"/>
      <c r="S222" s="101">
        <f>TRANSPOSE(SUMPRODUCT(L215:L219,S215:S219))/((S220-S214)*L219)</f>
        <v>0.83636363636363631</v>
      </c>
      <c r="T222" s="69" t="s">
        <v>577</v>
      </c>
    </row>
    <row r="223" spans="1:20" ht="90" x14ac:dyDescent="0.25">
      <c r="A223" s="69">
        <v>10</v>
      </c>
      <c r="B223" s="93" t="s">
        <v>465</v>
      </c>
      <c r="C223" s="88" t="s">
        <v>466</v>
      </c>
      <c r="D223" s="94" t="s">
        <v>444</v>
      </c>
      <c r="E223" s="94"/>
      <c r="F223" s="94"/>
      <c r="G223" s="94"/>
      <c r="H223" s="94"/>
      <c r="I223" s="94"/>
      <c r="J223" s="94"/>
    </row>
    <row r="224" spans="1:20" ht="180" x14ac:dyDescent="0.25">
      <c r="A224" s="69">
        <v>11</v>
      </c>
      <c r="B224" s="93" t="s">
        <v>467</v>
      </c>
      <c r="C224" s="88" t="s">
        <v>468</v>
      </c>
      <c r="D224" s="94" t="s">
        <v>444</v>
      </c>
      <c r="E224" s="94"/>
      <c r="F224" s="94"/>
      <c r="G224" s="94"/>
      <c r="H224" s="94"/>
      <c r="I224" s="94"/>
      <c r="J224" s="94"/>
    </row>
    <row r="225" spans="1:10" ht="120" x14ac:dyDescent="0.25">
      <c r="A225" s="69">
        <v>12</v>
      </c>
      <c r="B225" s="93" t="s">
        <v>469</v>
      </c>
      <c r="C225" s="88" t="s">
        <v>470</v>
      </c>
      <c r="D225" s="94" t="s">
        <v>581</v>
      </c>
      <c r="E225" s="94"/>
      <c r="F225" s="94"/>
      <c r="G225" s="94"/>
      <c r="H225" s="94"/>
      <c r="J225" s="94" t="s">
        <v>528</v>
      </c>
    </row>
    <row r="226" spans="1:10" ht="60" x14ac:dyDescent="0.25">
      <c r="A226" s="69">
        <v>13</v>
      </c>
      <c r="B226" s="93" t="s">
        <v>472</v>
      </c>
      <c r="C226" s="78" t="s">
        <v>473</v>
      </c>
      <c r="D226" s="80" t="s">
        <v>589</v>
      </c>
      <c r="E226" s="94"/>
      <c r="F226" s="94"/>
      <c r="G226" s="94"/>
      <c r="H226" s="94"/>
      <c r="I226" s="80" t="s">
        <v>528</v>
      </c>
      <c r="J226" s="94"/>
    </row>
    <row r="227" spans="1:10" ht="75" x14ac:dyDescent="0.25">
      <c r="A227" s="69">
        <v>14</v>
      </c>
      <c r="B227" s="93" t="s">
        <v>474</v>
      </c>
      <c r="C227" s="88" t="s">
        <v>475</v>
      </c>
      <c r="D227" s="94" t="s">
        <v>444</v>
      </c>
      <c r="E227" s="94"/>
      <c r="F227" s="94"/>
      <c r="G227" s="94"/>
      <c r="H227" s="94"/>
      <c r="I227" s="94"/>
      <c r="J227" s="94"/>
    </row>
    <row r="228" spans="1:10" ht="60" x14ac:dyDescent="0.25">
      <c r="A228" s="69">
        <v>15</v>
      </c>
      <c r="B228" s="93" t="s">
        <v>476</v>
      </c>
      <c r="C228" s="78" t="s">
        <v>477</v>
      </c>
      <c r="D228" s="94" t="s">
        <v>478</v>
      </c>
      <c r="E228" s="94"/>
      <c r="F228" s="94"/>
      <c r="G228" s="94"/>
      <c r="H228" s="94"/>
      <c r="I228" s="94"/>
      <c r="J228" s="94" t="s">
        <v>528</v>
      </c>
    </row>
    <row r="229" spans="1:10" ht="105" x14ac:dyDescent="0.25">
      <c r="A229" s="69">
        <v>16</v>
      </c>
      <c r="B229" s="93" t="s">
        <v>479</v>
      </c>
      <c r="C229" s="78" t="s">
        <v>480</v>
      </c>
      <c r="D229" s="94" t="s">
        <v>444</v>
      </c>
      <c r="E229" s="94"/>
      <c r="F229" s="94"/>
      <c r="G229" s="94"/>
      <c r="H229" s="94"/>
      <c r="I229" s="94"/>
      <c r="J229" s="94"/>
    </row>
    <row r="230" spans="1:10" ht="135" x14ac:dyDescent="0.25">
      <c r="A230" s="69">
        <v>17</v>
      </c>
      <c r="B230" s="93" t="s">
        <v>481</v>
      </c>
      <c r="C230" s="88" t="s">
        <v>482</v>
      </c>
      <c r="D230" s="94" t="s">
        <v>444</v>
      </c>
      <c r="E230" s="94"/>
      <c r="F230" s="94"/>
      <c r="G230" s="94"/>
      <c r="H230" s="94"/>
      <c r="I230" s="94"/>
      <c r="J230" s="94"/>
    </row>
    <row r="231" spans="1:10" ht="60" x14ac:dyDescent="0.25">
      <c r="A231" s="69">
        <v>18</v>
      </c>
      <c r="B231" s="93" t="s">
        <v>484</v>
      </c>
      <c r="C231" s="78" t="s">
        <v>485</v>
      </c>
      <c r="D231" s="94" t="s">
        <v>444</v>
      </c>
      <c r="E231" s="94"/>
      <c r="F231" s="94"/>
      <c r="G231" s="94"/>
      <c r="H231" s="94"/>
      <c r="I231" s="94"/>
      <c r="J231" s="94"/>
    </row>
    <row r="232" spans="1:10" ht="60" x14ac:dyDescent="0.25">
      <c r="A232" s="69">
        <v>19</v>
      </c>
      <c r="B232" s="93" t="s">
        <v>486</v>
      </c>
      <c r="C232" s="78" t="s">
        <v>487</v>
      </c>
      <c r="D232" s="94" t="s">
        <v>444</v>
      </c>
      <c r="E232" s="94"/>
      <c r="F232" s="94"/>
      <c r="G232" s="94"/>
      <c r="H232" s="94"/>
      <c r="I232" s="94"/>
      <c r="J232" s="94"/>
    </row>
    <row r="233" spans="1:10" ht="60" x14ac:dyDescent="0.25">
      <c r="A233" s="69">
        <v>20</v>
      </c>
      <c r="B233" s="93" t="s">
        <v>489</v>
      </c>
      <c r="C233" s="78" t="s">
        <v>490</v>
      </c>
      <c r="D233" s="94" t="s">
        <v>444</v>
      </c>
      <c r="E233" s="94"/>
      <c r="F233" s="94"/>
      <c r="G233" s="94"/>
      <c r="H233" s="94"/>
      <c r="I233" s="94"/>
      <c r="J233" s="94"/>
    </row>
    <row r="234" spans="1:10" ht="30" x14ac:dyDescent="0.25">
      <c r="A234" s="69">
        <v>21</v>
      </c>
      <c r="B234" s="93" t="s">
        <v>491</v>
      </c>
      <c r="C234" s="78" t="s">
        <v>492</v>
      </c>
      <c r="D234" s="94" t="s">
        <v>444</v>
      </c>
      <c r="E234" s="94"/>
      <c r="F234" s="94"/>
      <c r="G234" s="94"/>
      <c r="H234" s="94"/>
      <c r="I234" s="94"/>
      <c r="J234" s="94"/>
    </row>
    <row r="235" spans="1:10" ht="30" x14ac:dyDescent="0.25">
      <c r="A235" s="69">
        <v>22</v>
      </c>
      <c r="B235" s="93" t="s">
        <v>493</v>
      </c>
      <c r="C235" s="88" t="s">
        <v>494</v>
      </c>
      <c r="D235" s="94" t="s">
        <v>444</v>
      </c>
      <c r="E235" s="94"/>
      <c r="F235" s="94"/>
      <c r="G235" s="94"/>
      <c r="H235" s="94"/>
      <c r="I235" s="94"/>
      <c r="J235" s="94"/>
    </row>
    <row r="236" spans="1:10" ht="60" x14ac:dyDescent="0.25">
      <c r="A236" s="69">
        <v>23</v>
      </c>
      <c r="B236" s="93" t="s">
        <v>495</v>
      </c>
      <c r="C236" s="78" t="s">
        <v>496</v>
      </c>
      <c r="D236" s="94" t="s">
        <v>444</v>
      </c>
      <c r="E236" s="94"/>
      <c r="F236" s="94"/>
      <c r="G236" s="94"/>
      <c r="H236" s="94"/>
      <c r="I236" s="94"/>
      <c r="J236" s="94"/>
    </row>
    <row r="237" spans="1:10" ht="210" x14ac:dyDescent="0.25">
      <c r="A237" s="69">
        <v>24</v>
      </c>
      <c r="B237" s="93" t="s">
        <v>497</v>
      </c>
      <c r="C237" s="78" t="s">
        <v>498</v>
      </c>
      <c r="D237" s="94" t="s">
        <v>536</v>
      </c>
      <c r="E237" s="94"/>
      <c r="G237" s="94" t="s">
        <v>528</v>
      </c>
      <c r="H237" s="94"/>
      <c r="I237" s="94"/>
      <c r="J237" s="94"/>
    </row>
    <row r="238" spans="1:10" ht="150" x14ac:dyDescent="0.25">
      <c r="A238" s="69">
        <v>25</v>
      </c>
      <c r="B238" s="93" t="s">
        <v>500</v>
      </c>
      <c r="C238" s="78" t="s">
        <v>501</v>
      </c>
      <c r="D238" s="94" t="s">
        <v>444</v>
      </c>
      <c r="E238" s="94"/>
      <c r="F238" s="94"/>
      <c r="G238" s="94"/>
      <c r="H238" s="94"/>
      <c r="I238" s="94"/>
      <c r="J238" s="94"/>
    </row>
    <row r="239" spans="1:10" ht="90" x14ac:dyDescent="0.25">
      <c r="A239" s="69">
        <v>26</v>
      </c>
      <c r="B239" s="93" t="s">
        <v>502</v>
      </c>
      <c r="C239" s="78" t="s">
        <v>503</v>
      </c>
      <c r="D239" s="94" t="s">
        <v>444</v>
      </c>
      <c r="E239" s="94"/>
      <c r="F239" s="94"/>
      <c r="G239" s="94"/>
      <c r="H239" s="94"/>
      <c r="I239" s="94"/>
      <c r="J239" s="94"/>
    </row>
    <row r="240" spans="1:10" ht="45" x14ac:dyDescent="0.25">
      <c r="A240" s="69">
        <v>27</v>
      </c>
      <c r="B240" s="93" t="s">
        <v>504</v>
      </c>
      <c r="C240" s="78" t="s">
        <v>505</v>
      </c>
      <c r="D240" s="94" t="s">
        <v>444</v>
      </c>
      <c r="E240" s="94"/>
      <c r="F240" s="94"/>
      <c r="G240" s="94"/>
      <c r="H240" s="94"/>
      <c r="I240" s="94"/>
      <c r="J240" s="94"/>
    </row>
    <row r="241" spans="1:20" ht="90" x14ac:dyDescent="0.25">
      <c r="A241" s="69">
        <v>28</v>
      </c>
      <c r="B241" s="93" t="s">
        <v>506</v>
      </c>
      <c r="C241" s="78" t="s">
        <v>507</v>
      </c>
      <c r="D241" s="94" t="s">
        <v>444</v>
      </c>
      <c r="E241" s="94"/>
      <c r="F241" s="94"/>
      <c r="G241" s="94"/>
      <c r="H241" s="94"/>
      <c r="I241" s="94"/>
      <c r="J241" s="94"/>
    </row>
    <row r="242" spans="1:20" ht="30" x14ac:dyDescent="0.25">
      <c r="A242" s="69">
        <v>29</v>
      </c>
      <c r="B242" s="93" t="s">
        <v>508</v>
      </c>
      <c r="C242" s="78" t="s">
        <v>509</v>
      </c>
      <c r="D242" s="94" t="s">
        <v>444</v>
      </c>
      <c r="E242" s="94"/>
      <c r="F242" s="94"/>
      <c r="G242" s="94"/>
      <c r="H242" s="94"/>
      <c r="I242" s="94"/>
      <c r="J242" s="94"/>
    </row>
    <row r="243" spans="1:20" ht="120" x14ac:dyDescent="0.25">
      <c r="A243" s="69">
        <v>30</v>
      </c>
      <c r="B243" s="95" t="s">
        <v>510</v>
      </c>
      <c r="C243" s="88" t="s">
        <v>511</v>
      </c>
      <c r="D243" s="94" t="s">
        <v>444</v>
      </c>
      <c r="E243" s="94"/>
      <c r="F243" s="94"/>
      <c r="G243" s="94"/>
      <c r="H243" s="94"/>
      <c r="I243" s="94"/>
      <c r="J243" s="94"/>
    </row>
    <row r="244" spans="1:20" ht="75" x14ac:dyDescent="0.25">
      <c r="A244" s="69">
        <v>31</v>
      </c>
      <c r="B244" s="93" t="s">
        <v>512</v>
      </c>
      <c r="C244" s="78" t="s">
        <v>513</v>
      </c>
      <c r="D244" s="94" t="s">
        <v>444</v>
      </c>
      <c r="E244" s="94"/>
      <c r="F244" s="94"/>
      <c r="G244" s="94"/>
      <c r="H244" s="94"/>
      <c r="I244" s="94"/>
      <c r="J244" s="94"/>
    </row>
    <row r="245" spans="1:20" ht="30" x14ac:dyDescent="0.25">
      <c r="A245" s="69">
        <v>32</v>
      </c>
      <c r="B245" s="93" t="s">
        <v>514</v>
      </c>
      <c r="C245" s="78" t="s">
        <v>515</v>
      </c>
      <c r="D245" s="94" t="s">
        <v>444</v>
      </c>
      <c r="E245" s="94"/>
      <c r="F245" s="94"/>
      <c r="G245" s="94"/>
      <c r="H245" s="94"/>
      <c r="I245" s="94"/>
      <c r="J245" s="94"/>
    </row>
    <row r="246" spans="1:20" ht="15.75" thickBot="1" x14ac:dyDescent="0.3"/>
    <row r="247" spans="1:20" ht="15.75" thickBot="1" x14ac:dyDescent="0.3">
      <c r="E247" s="174" t="s">
        <v>432</v>
      </c>
      <c r="F247" s="175"/>
      <c r="G247" s="175"/>
      <c r="H247" s="175"/>
      <c r="I247" s="175"/>
      <c r="J247" s="176"/>
    </row>
    <row r="248" spans="1:20" ht="15.75" thickBot="1" x14ac:dyDescent="0.3">
      <c r="B248" s="64" t="s">
        <v>433</v>
      </c>
      <c r="C248" s="64" t="s">
        <v>434</v>
      </c>
      <c r="D248" s="64" t="s">
        <v>435</v>
      </c>
      <c r="E248" s="64">
        <v>0</v>
      </c>
      <c r="F248" s="64">
        <v>1</v>
      </c>
      <c r="G248" s="64">
        <v>2</v>
      </c>
      <c r="H248" s="64">
        <v>3</v>
      </c>
      <c r="I248" s="64">
        <v>4</v>
      </c>
      <c r="J248" s="64">
        <v>5</v>
      </c>
      <c r="L248" s="70" t="s">
        <v>217</v>
      </c>
      <c r="M248" s="137" t="s">
        <v>436</v>
      </c>
      <c r="N248" s="137" t="s">
        <v>437</v>
      </c>
      <c r="O248" s="137" t="s">
        <v>438</v>
      </c>
      <c r="P248" s="137" t="s">
        <v>437</v>
      </c>
      <c r="Q248" s="137" t="s">
        <v>439</v>
      </c>
      <c r="R248" s="137" t="s">
        <v>437</v>
      </c>
      <c r="S248" s="137" t="s">
        <v>440</v>
      </c>
      <c r="T248" s="137" t="s">
        <v>437</v>
      </c>
    </row>
    <row r="249" spans="1:20" ht="60" x14ac:dyDescent="0.25">
      <c r="A249" s="69">
        <v>1</v>
      </c>
      <c r="B249" s="71" t="s">
        <v>441</v>
      </c>
      <c r="C249" s="72" t="s">
        <v>442</v>
      </c>
      <c r="D249" s="87" t="s">
        <v>582</v>
      </c>
      <c r="E249" s="87"/>
      <c r="F249" s="87"/>
      <c r="G249" s="87"/>
      <c r="H249" s="87"/>
      <c r="I249" s="87"/>
      <c r="J249" s="87" t="s">
        <v>528</v>
      </c>
      <c r="L249" s="73" t="s">
        <v>444</v>
      </c>
      <c r="M249" s="74">
        <v>2</v>
      </c>
      <c r="N249" s="75">
        <f t="shared" ref="N249:N254" si="43">+M249/$M$255</f>
        <v>0.2</v>
      </c>
      <c r="O249" s="74">
        <v>1</v>
      </c>
      <c r="P249" s="75">
        <f>+O249/$O$255</f>
        <v>0.5</v>
      </c>
      <c r="Q249" s="74">
        <v>15</v>
      </c>
      <c r="R249" s="75">
        <f>+Q249/$Q$255</f>
        <v>0.75</v>
      </c>
      <c r="S249" s="74">
        <f t="shared" ref="S249:S254" si="44">+M249+O249+Q249</f>
        <v>18</v>
      </c>
      <c r="T249" s="76">
        <f>+S249/$S$255</f>
        <v>0.5625</v>
      </c>
    </row>
    <row r="250" spans="1:20" ht="30" x14ac:dyDescent="0.25">
      <c r="A250" s="69">
        <v>2</v>
      </c>
      <c r="B250" s="77" t="s">
        <v>445</v>
      </c>
      <c r="C250" s="78" t="s">
        <v>446</v>
      </c>
      <c r="D250" s="87" t="s">
        <v>582</v>
      </c>
      <c r="E250" s="94"/>
      <c r="F250" s="94"/>
      <c r="G250" s="94"/>
      <c r="H250" s="94"/>
      <c r="I250" s="94"/>
      <c r="J250" s="94" t="s">
        <v>528</v>
      </c>
      <c r="L250" s="81">
        <v>1</v>
      </c>
      <c r="M250" s="82">
        <v>2</v>
      </c>
      <c r="N250" s="83">
        <f t="shared" si="43"/>
        <v>0.2</v>
      </c>
      <c r="O250" s="82">
        <v>0</v>
      </c>
      <c r="P250" s="83">
        <f>+O250/$O$255</f>
        <v>0</v>
      </c>
      <c r="Q250" s="82">
        <v>1</v>
      </c>
      <c r="R250" s="83">
        <f>+Q250/$Q$255</f>
        <v>0.05</v>
      </c>
      <c r="S250" s="82">
        <f t="shared" si="44"/>
        <v>3</v>
      </c>
      <c r="T250" s="84">
        <f>+S250/$S$255</f>
        <v>9.375E-2</v>
      </c>
    </row>
    <row r="251" spans="1:20" ht="45" x14ac:dyDescent="0.25">
      <c r="A251" s="69">
        <v>3</v>
      </c>
      <c r="B251" s="77" t="s">
        <v>448</v>
      </c>
      <c r="C251" s="78" t="s">
        <v>449</v>
      </c>
      <c r="D251" s="87" t="s">
        <v>582</v>
      </c>
      <c r="E251" s="94"/>
      <c r="F251" s="94" t="s">
        <v>528</v>
      </c>
      <c r="G251" s="94"/>
      <c r="H251" s="94"/>
      <c r="I251" s="94"/>
      <c r="J251" s="94"/>
      <c r="L251" s="81">
        <v>2</v>
      </c>
      <c r="M251" s="82">
        <v>0</v>
      </c>
      <c r="N251" s="83">
        <f t="shared" si="43"/>
        <v>0</v>
      </c>
      <c r="O251" s="82">
        <v>0</v>
      </c>
      <c r="P251" s="83">
        <f t="shared" ref="P251:P254" si="45">+O251/$O$255</f>
        <v>0</v>
      </c>
      <c r="Q251" s="82">
        <v>1</v>
      </c>
      <c r="R251" s="83">
        <f t="shared" ref="R251:R254" si="46">+Q251/$Q$255</f>
        <v>0.05</v>
      </c>
      <c r="S251" s="82">
        <f t="shared" si="44"/>
        <v>1</v>
      </c>
      <c r="T251" s="84">
        <f t="shared" ref="T251:T254" si="47">+S251/$S$255</f>
        <v>3.125E-2</v>
      </c>
    </row>
    <row r="252" spans="1:20" ht="150" x14ac:dyDescent="0.25">
      <c r="A252" s="69">
        <v>4</v>
      </c>
      <c r="B252" s="77" t="s">
        <v>451</v>
      </c>
      <c r="C252" s="85" t="s">
        <v>452</v>
      </c>
      <c r="D252" s="80" t="s">
        <v>587</v>
      </c>
      <c r="E252" s="94"/>
      <c r="F252" s="94"/>
      <c r="G252" s="94"/>
      <c r="H252" s="94" t="s">
        <v>528</v>
      </c>
      <c r="I252" s="94"/>
      <c r="J252" s="94"/>
      <c r="L252" s="81">
        <v>3</v>
      </c>
      <c r="M252" s="86">
        <v>2</v>
      </c>
      <c r="N252" s="83">
        <f t="shared" si="43"/>
        <v>0.2</v>
      </c>
      <c r="O252" s="86">
        <v>0</v>
      </c>
      <c r="P252" s="83">
        <f t="shared" si="45"/>
        <v>0</v>
      </c>
      <c r="Q252" s="86">
        <v>2</v>
      </c>
      <c r="R252" s="83">
        <f t="shared" si="46"/>
        <v>0.1</v>
      </c>
      <c r="S252" s="82">
        <f t="shared" si="44"/>
        <v>4</v>
      </c>
      <c r="T252" s="84">
        <f t="shared" si="47"/>
        <v>0.125</v>
      </c>
    </row>
    <row r="253" spans="1:20" ht="30" x14ac:dyDescent="0.25">
      <c r="A253" s="69">
        <v>5</v>
      </c>
      <c r="B253" s="77" t="s">
        <v>454</v>
      </c>
      <c r="C253" s="85" t="s">
        <v>455</v>
      </c>
      <c r="D253" s="80" t="s">
        <v>590</v>
      </c>
      <c r="E253" s="87"/>
      <c r="F253" s="87"/>
      <c r="G253" s="87"/>
      <c r="H253" s="87"/>
      <c r="I253" s="87" t="s">
        <v>528</v>
      </c>
      <c r="J253" s="87"/>
      <c r="L253" s="81">
        <v>4</v>
      </c>
      <c r="M253" s="86">
        <v>2</v>
      </c>
      <c r="N253" s="83">
        <f t="shared" si="43"/>
        <v>0.2</v>
      </c>
      <c r="O253" s="86">
        <v>0</v>
      </c>
      <c r="P253" s="83">
        <f t="shared" si="45"/>
        <v>0</v>
      </c>
      <c r="Q253" s="86">
        <v>1</v>
      </c>
      <c r="R253" s="83">
        <f t="shared" si="46"/>
        <v>0.05</v>
      </c>
      <c r="S253" s="82">
        <f t="shared" si="44"/>
        <v>3</v>
      </c>
      <c r="T253" s="84">
        <f t="shared" si="47"/>
        <v>9.375E-2</v>
      </c>
    </row>
    <row r="254" spans="1:20" ht="30" x14ac:dyDescent="0.25">
      <c r="A254" s="69">
        <v>6</v>
      </c>
      <c r="B254" s="77" t="s">
        <v>457</v>
      </c>
      <c r="C254" s="88" t="s">
        <v>458</v>
      </c>
      <c r="D254" s="94" t="s">
        <v>444</v>
      </c>
      <c r="E254" s="94"/>
      <c r="F254" s="94"/>
      <c r="G254" s="94"/>
      <c r="H254" s="94"/>
      <c r="I254" s="94"/>
      <c r="J254" s="94"/>
      <c r="L254" s="81">
        <v>5</v>
      </c>
      <c r="M254" s="86">
        <v>2</v>
      </c>
      <c r="N254" s="83">
        <f t="shared" si="43"/>
        <v>0.2</v>
      </c>
      <c r="O254" s="86">
        <v>1</v>
      </c>
      <c r="P254" s="83">
        <f t="shared" si="45"/>
        <v>0.5</v>
      </c>
      <c r="Q254" s="86">
        <v>0</v>
      </c>
      <c r="R254" s="83">
        <f t="shared" si="46"/>
        <v>0</v>
      </c>
      <c r="S254" s="82">
        <f t="shared" si="44"/>
        <v>3</v>
      </c>
      <c r="T254" s="84">
        <f t="shared" si="47"/>
        <v>9.375E-2</v>
      </c>
    </row>
    <row r="255" spans="1:20" ht="30.75" thickBot="1" x14ac:dyDescent="0.3">
      <c r="A255" s="69">
        <v>7</v>
      </c>
      <c r="B255" s="77" t="s">
        <v>459</v>
      </c>
      <c r="C255" s="88" t="s">
        <v>460</v>
      </c>
      <c r="D255" s="94" t="s">
        <v>444</v>
      </c>
      <c r="E255" s="94"/>
      <c r="F255" s="94"/>
      <c r="G255" s="94"/>
      <c r="H255" s="94"/>
      <c r="I255" s="94"/>
      <c r="J255" s="94"/>
      <c r="L255" s="89" t="s">
        <v>440</v>
      </c>
      <c r="M255" s="90">
        <f>SUM(M249:M254)</f>
        <v>10</v>
      </c>
      <c r="N255" s="91">
        <f>SUM(N249:N254)</f>
        <v>1</v>
      </c>
      <c r="O255" s="90">
        <f t="shared" ref="O255:T255" si="48">SUM(O249:O254)</f>
        <v>2</v>
      </c>
      <c r="P255" s="91">
        <f t="shared" si="48"/>
        <v>1</v>
      </c>
      <c r="Q255" s="90">
        <f t="shared" si="48"/>
        <v>20</v>
      </c>
      <c r="R255" s="91">
        <f t="shared" si="48"/>
        <v>1</v>
      </c>
      <c r="S255" s="90">
        <f t="shared" si="48"/>
        <v>32</v>
      </c>
      <c r="T255" s="92">
        <f t="shared" si="48"/>
        <v>1</v>
      </c>
    </row>
    <row r="256" spans="1:20" ht="30" x14ac:dyDescent="0.25">
      <c r="A256" s="69">
        <v>8</v>
      </c>
      <c r="B256" s="77" t="s">
        <v>461</v>
      </c>
      <c r="C256" s="88" t="s">
        <v>462</v>
      </c>
      <c r="D256" s="94" t="s">
        <v>576</v>
      </c>
      <c r="E256" s="94"/>
      <c r="F256" s="94"/>
      <c r="G256" s="94"/>
      <c r="H256" s="94"/>
      <c r="I256" s="94" t="s">
        <v>528</v>
      </c>
      <c r="J256" s="94"/>
    </row>
    <row r="257" spans="1:20" ht="60" x14ac:dyDescent="0.25">
      <c r="A257" s="69">
        <v>9</v>
      </c>
      <c r="B257" s="93" t="s">
        <v>463</v>
      </c>
      <c r="C257" s="88" t="s">
        <v>464</v>
      </c>
      <c r="D257" s="80" t="s">
        <v>591</v>
      </c>
      <c r="E257" s="94"/>
      <c r="F257" s="94"/>
      <c r="G257" s="94"/>
      <c r="H257" s="94" t="s">
        <v>528</v>
      </c>
      <c r="I257" s="94"/>
      <c r="J257" s="94"/>
      <c r="S257" s="101">
        <f>TRANSPOSE(SUMPRODUCT(L250:L254,S250:S254))/((S255-S249)*L254)</f>
        <v>0.62857142857142856</v>
      </c>
      <c r="T257" s="69" t="s">
        <v>577</v>
      </c>
    </row>
    <row r="258" spans="1:20" ht="90" x14ac:dyDescent="0.25">
      <c r="A258" s="69">
        <v>10</v>
      </c>
      <c r="B258" s="93" t="s">
        <v>465</v>
      </c>
      <c r="C258" s="88" t="s">
        <v>466</v>
      </c>
      <c r="D258" s="80" t="s">
        <v>591</v>
      </c>
      <c r="E258" s="94"/>
      <c r="F258" s="94" t="s">
        <v>528</v>
      </c>
      <c r="G258" s="94"/>
      <c r="H258" s="94"/>
      <c r="I258" s="94"/>
      <c r="J258" s="94"/>
    </row>
    <row r="259" spans="1:20" ht="180" x14ac:dyDescent="0.25">
      <c r="A259" s="69">
        <v>11</v>
      </c>
      <c r="B259" s="93" t="s">
        <v>467</v>
      </c>
      <c r="C259" s="88" t="s">
        <v>468</v>
      </c>
      <c r="D259" s="94" t="s">
        <v>444</v>
      </c>
      <c r="E259" s="94"/>
      <c r="F259" s="94"/>
      <c r="G259" s="94"/>
      <c r="H259" s="94"/>
      <c r="I259" s="94"/>
      <c r="J259" s="94"/>
    </row>
    <row r="260" spans="1:20" ht="120" x14ac:dyDescent="0.25">
      <c r="A260" s="69">
        <v>12</v>
      </c>
      <c r="B260" s="93" t="s">
        <v>469</v>
      </c>
      <c r="C260" s="88" t="s">
        <v>470</v>
      </c>
      <c r="D260" s="94" t="s">
        <v>581</v>
      </c>
      <c r="E260" s="94"/>
      <c r="F260" s="94"/>
      <c r="G260" s="94"/>
      <c r="H260" s="94"/>
      <c r="I260" s="94"/>
      <c r="J260" s="94" t="s">
        <v>528</v>
      </c>
    </row>
    <row r="261" spans="1:20" ht="60" x14ac:dyDescent="0.25">
      <c r="A261" s="69">
        <v>13</v>
      </c>
      <c r="B261" s="93" t="s">
        <v>472</v>
      </c>
      <c r="C261" s="78" t="s">
        <v>473</v>
      </c>
      <c r="D261" s="80" t="s">
        <v>591</v>
      </c>
      <c r="E261" s="94"/>
      <c r="F261" s="94"/>
      <c r="G261" s="94" t="s">
        <v>528</v>
      </c>
      <c r="H261" s="94"/>
      <c r="I261" s="94"/>
      <c r="J261" s="94"/>
    </row>
    <row r="262" spans="1:20" ht="75" x14ac:dyDescent="0.25">
      <c r="A262" s="69">
        <v>14</v>
      </c>
      <c r="B262" s="93" t="s">
        <v>474</v>
      </c>
      <c r="C262" s="88" t="s">
        <v>475</v>
      </c>
      <c r="D262" s="94" t="s">
        <v>444</v>
      </c>
      <c r="E262" s="94"/>
      <c r="F262" s="94"/>
      <c r="G262" s="94"/>
      <c r="H262" s="94"/>
      <c r="I262" s="94"/>
      <c r="J262" s="94"/>
    </row>
    <row r="263" spans="1:20" ht="60" x14ac:dyDescent="0.25">
      <c r="A263" s="69">
        <v>15</v>
      </c>
      <c r="B263" s="93" t="s">
        <v>476</v>
      </c>
      <c r="C263" s="78" t="s">
        <v>477</v>
      </c>
      <c r="D263" s="94" t="s">
        <v>444</v>
      </c>
      <c r="E263" s="94"/>
      <c r="F263" s="94"/>
      <c r="G263" s="94"/>
      <c r="H263" s="94"/>
      <c r="I263" s="94"/>
      <c r="J263" s="94"/>
    </row>
    <row r="264" spans="1:20" ht="105" x14ac:dyDescent="0.25">
      <c r="A264" s="69">
        <v>16</v>
      </c>
      <c r="B264" s="93" t="s">
        <v>479</v>
      </c>
      <c r="C264" s="78" t="s">
        <v>480</v>
      </c>
      <c r="D264" s="80" t="s">
        <v>591</v>
      </c>
      <c r="E264" s="94"/>
      <c r="F264" s="94"/>
      <c r="G264" s="94"/>
      <c r="H264" s="94"/>
      <c r="I264" s="94" t="s">
        <v>528</v>
      </c>
      <c r="J264" s="94"/>
    </row>
    <row r="265" spans="1:20" ht="135" x14ac:dyDescent="0.25">
      <c r="A265" s="69">
        <v>17</v>
      </c>
      <c r="B265" s="93" t="s">
        <v>481</v>
      </c>
      <c r="C265" s="88" t="s">
        <v>482</v>
      </c>
      <c r="D265" s="80" t="s">
        <v>591</v>
      </c>
      <c r="E265" s="94"/>
      <c r="F265" s="94" t="s">
        <v>528</v>
      </c>
      <c r="G265" s="94"/>
      <c r="H265" s="94"/>
      <c r="I265" s="94"/>
      <c r="J265" s="94"/>
    </row>
    <row r="266" spans="1:20" ht="60" x14ac:dyDescent="0.25">
      <c r="A266" s="69">
        <v>18</v>
      </c>
      <c r="B266" s="93" t="s">
        <v>484</v>
      </c>
      <c r="C266" s="78" t="s">
        <v>485</v>
      </c>
      <c r="D266" s="94" t="s">
        <v>444</v>
      </c>
      <c r="E266" s="94"/>
      <c r="F266" s="94"/>
      <c r="G266" s="94"/>
      <c r="H266" s="94"/>
      <c r="I266" s="94"/>
      <c r="J266" s="94"/>
    </row>
    <row r="267" spans="1:20" ht="60" x14ac:dyDescent="0.25">
      <c r="A267" s="69">
        <v>19</v>
      </c>
      <c r="B267" s="93" t="s">
        <v>486</v>
      </c>
      <c r="C267" s="78" t="s">
        <v>487</v>
      </c>
      <c r="D267" s="94" t="s">
        <v>444</v>
      </c>
      <c r="E267" s="94"/>
      <c r="F267" s="94"/>
      <c r="G267" s="94"/>
      <c r="H267" s="94"/>
      <c r="I267" s="94"/>
      <c r="J267" s="94"/>
    </row>
    <row r="268" spans="1:20" ht="60" x14ac:dyDescent="0.25">
      <c r="A268" s="69">
        <v>20</v>
      </c>
      <c r="B268" s="93" t="s">
        <v>489</v>
      </c>
      <c r="C268" s="78" t="s">
        <v>490</v>
      </c>
      <c r="D268" s="94" t="s">
        <v>444</v>
      </c>
      <c r="E268" s="94"/>
      <c r="F268" s="94"/>
      <c r="G268" s="94"/>
      <c r="H268" s="94"/>
      <c r="I268" s="94"/>
      <c r="J268" s="94"/>
    </row>
    <row r="269" spans="1:20" ht="30" x14ac:dyDescent="0.25">
      <c r="A269" s="69">
        <v>21</v>
      </c>
      <c r="B269" s="93" t="s">
        <v>491</v>
      </c>
      <c r="C269" s="78" t="s">
        <v>492</v>
      </c>
      <c r="D269" s="94" t="s">
        <v>444</v>
      </c>
      <c r="E269" s="94"/>
      <c r="F269" s="94"/>
      <c r="G269" s="94"/>
      <c r="H269" s="94"/>
      <c r="I269" s="94"/>
      <c r="J269" s="94"/>
    </row>
    <row r="270" spans="1:20" ht="30" x14ac:dyDescent="0.25">
      <c r="A270" s="69">
        <v>22</v>
      </c>
      <c r="B270" s="93" t="s">
        <v>493</v>
      </c>
      <c r="C270" s="88" t="s">
        <v>494</v>
      </c>
      <c r="D270" s="94" t="s">
        <v>444</v>
      </c>
      <c r="E270" s="94"/>
      <c r="F270" s="94"/>
      <c r="G270" s="94"/>
      <c r="H270" s="94"/>
      <c r="I270" s="94"/>
      <c r="J270" s="94"/>
    </row>
    <row r="271" spans="1:20" ht="60" x14ac:dyDescent="0.25">
      <c r="A271" s="69">
        <v>23</v>
      </c>
      <c r="B271" s="93" t="s">
        <v>495</v>
      </c>
      <c r="C271" s="78" t="s">
        <v>496</v>
      </c>
      <c r="D271" s="94" t="s">
        <v>444</v>
      </c>
      <c r="E271" s="94"/>
      <c r="F271" s="94"/>
      <c r="G271" s="94"/>
      <c r="H271" s="94"/>
      <c r="I271" s="94"/>
      <c r="J271" s="94"/>
    </row>
    <row r="272" spans="1:20" ht="210" x14ac:dyDescent="0.25">
      <c r="A272" s="69">
        <v>24</v>
      </c>
      <c r="B272" s="93" t="s">
        <v>497</v>
      </c>
      <c r="C272" s="78" t="s">
        <v>498</v>
      </c>
      <c r="D272" s="87" t="s">
        <v>582</v>
      </c>
      <c r="E272" s="94"/>
      <c r="F272" s="94"/>
      <c r="G272" s="94"/>
      <c r="H272" s="94" t="s">
        <v>528</v>
      </c>
      <c r="I272" s="94"/>
      <c r="J272" s="94"/>
    </row>
    <row r="273" spans="1:20" ht="150" x14ac:dyDescent="0.25">
      <c r="A273" s="69">
        <v>25</v>
      </c>
      <c r="B273" s="93" t="s">
        <v>500</v>
      </c>
      <c r="C273" s="78" t="s">
        <v>501</v>
      </c>
      <c r="D273" s="94" t="s">
        <v>444</v>
      </c>
      <c r="E273" s="94"/>
      <c r="F273" s="94"/>
      <c r="G273" s="94"/>
      <c r="H273" s="94"/>
      <c r="I273" s="94"/>
      <c r="J273" s="94"/>
    </row>
    <row r="274" spans="1:20" ht="90" x14ac:dyDescent="0.25">
      <c r="A274" s="69">
        <v>26</v>
      </c>
      <c r="B274" s="93" t="s">
        <v>502</v>
      </c>
      <c r="C274" s="78" t="s">
        <v>503</v>
      </c>
      <c r="D274" s="80" t="s">
        <v>592</v>
      </c>
      <c r="E274" s="94"/>
      <c r="F274" s="94"/>
      <c r="G274" s="94"/>
      <c r="H274" s="94" t="s">
        <v>528</v>
      </c>
      <c r="I274" s="94"/>
      <c r="J274" s="94"/>
    </row>
    <row r="275" spans="1:20" ht="45" x14ac:dyDescent="0.25">
      <c r="A275" s="69">
        <v>27</v>
      </c>
      <c r="B275" s="93" t="s">
        <v>504</v>
      </c>
      <c r="C275" s="78" t="s">
        <v>505</v>
      </c>
      <c r="D275" s="94" t="s">
        <v>444</v>
      </c>
      <c r="E275" s="94"/>
      <c r="F275" s="94"/>
      <c r="G275" s="94"/>
      <c r="H275" s="94"/>
      <c r="I275" s="94"/>
      <c r="J275" s="94"/>
    </row>
    <row r="276" spans="1:20" ht="90" x14ac:dyDescent="0.25">
      <c r="A276" s="69">
        <v>28</v>
      </c>
      <c r="B276" s="93" t="s">
        <v>506</v>
      </c>
      <c r="C276" s="78" t="s">
        <v>507</v>
      </c>
      <c r="D276" s="94" t="s">
        <v>444</v>
      </c>
      <c r="E276" s="94"/>
      <c r="F276" s="94"/>
      <c r="G276" s="94"/>
      <c r="H276" s="94"/>
      <c r="I276" s="94"/>
      <c r="J276" s="94"/>
    </row>
    <row r="277" spans="1:20" ht="30" x14ac:dyDescent="0.25">
      <c r="A277" s="69">
        <v>29</v>
      </c>
      <c r="B277" s="93" t="s">
        <v>508</v>
      </c>
      <c r="C277" s="78" t="s">
        <v>509</v>
      </c>
      <c r="D277" s="94" t="s">
        <v>444</v>
      </c>
      <c r="E277" s="94"/>
      <c r="F277" s="94"/>
      <c r="G277" s="94"/>
      <c r="H277" s="94"/>
      <c r="I277" s="94"/>
      <c r="J277" s="94"/>
    </row>
    <row r="278" spans="1:20" ht="120" x14ac:dyDescent="0.25">
      <c r="A278" s="69">
        <v>30</v>
      </c>
      <c r="B278" s="95" t="s">
        <v>510</v>
      </c>
      <c r="C278" s="88" t="s">
        <v>511</v>
      </c>
      <c r="D278" s="94" t="s">
        <v>444</v>
      </c>
      <c r="E278" s="94"/>
      <c r="F278" s="94"/>
      <c r="G278" s="94"/>
      <c r="H278" s="94"/>
      <c r="I278" s="94"/>
      <c r="J278" s="94"/>
    </row>
    <row r="279" spans="1:20" ht="75" x14ac:dyDescent="0.25">
      <c r="A279" s="69">
        <v>31</v>
      </c>
      <c r="B279" s="93" t="s">
        <v>512</v>
      </c>
      <c r="C279" s="78" t="s">
        <v>513</v>
      </c>
      <c r="D279" s="94" t="s">
        <v>444</v>
      </c>
      <c r="E279" s="94"/>
      <c r="F279" s="94"/>
      <c r="G279" s="94"/>
      <c r="H279" s="94"/>
      <c r="I279" s="94"/>
      <c r="J279" s="94"/>
    </row>
    <row r="280" spans="1:20" ht="30" x14ac:dyDescent="0.25">
      <c r="A280" s="69">
        <v>32</v>
      </c>
      <c r="B280" s="93" t="s">
        <v>514</v>
      </c>
      <c r="C280" s="78" t="s">
        <v>515</v>
      </c>
      <c r="D280" s="94" t="s">
        <v>444</v>
      </c>
      <c r="E280" s="94"/>
      <c r="F280" s="94"/>
      <c r="G280" s="94"/>
      <c r="H280" s="94"/>
      <c r="I280" s="94"/>
      <c r="J280" s="94"/>
    </row>
    <row r="281" spans="1:20" ht="15.75" thickBot="1" x14ac:dyDescent="0.3"/>
    <row r="282" spans="1:20" ht="15.75" thickBot="1" x14ac:dyDescent="0.3">
      <c r="E282" s="174" t="s">
        <v>432</v>
      </c>
      <c r="F282" s="175"/>
      <c r="G282" s="175"/>
      <c r="H282" s="175"/>
      <c r="I282" s="175"/>
      <c r="J282" s="176"/>
    </row>
    <row r="283" spans="1:20" ht="15.75" thickBot="1" x14ac:dyDescent="0.3">
      <c r="B283" s="64" t="s">
        <v>433</v>
      </c>
      <c r="C283" s="64" t="s">
        <v>434</v>
      </c>
      <c r="D283" s="64" t="s">
        <v>435</v>
      </c>
      <c r="E283" s="64">
        <v>0</v>
      </c>
      <c r="F283" s="64">
        <v>1</v>
      </c>
      <c r="G283" s="64">
        <v>2</v>
      </c>
      <c r="H283" s="64">
        <v>3</v>
      </c>
      <c r="I283" s="64">
        <v>4</v>
      </c>
      <c r="J283" s="64">
        <v>5</v>
      </c>
      <c r="L283" s="70" t="s">
        <v>537</v>
      </c>
      <c r="M283" s="137" t="s">
        <v>436</v>
      </c>
      <c r="N283" s="137" t="s">
        <v>437</v>
      </c>
      <c r="O283" s="137" t="s">
        <v>438</v>
      </c>
      <c r="P283" s="137" t="s">
        <v>437</v>
      </c>
      <c r="Q283" s="137" t="s">
        <v>439</v>
      </c>
      <c r="R283" s="137" t="s">
        <v>437</v>
      </c>
      <c r="S283" s="137" t="s">
        <v>440</v>
      </c>
      <c r="T283" s="137" t="s">
        <v>437</v>
      </c>
    </row>
    <row r="284" spans="1:20" ht="60" x14ac:dyDescent="0.25">
      <c r="A284" s="69">
        <v>1</v>
      </c>
      <c r="B284" s="71" t="s">
        <v>441</v>
      </c>
      <c r="C284" s="72" t="s">
        <v>442</v>
      </c>
      <c r="D284" s="87" t="s">
        <v>478</v>
      </c>
      <c r="E284" s="87"/>
      <c r="F284" s="87"/>
      <c r="G284" s="87"/>
      <c r="H284" s="87"/>
      <c r="I284" s="87" t="s">
        <v>528</v>
      </c>
      <c r="J284" s="87"/>
      <c r="L284" s="73" t="s">
        <v>444</v>
      </c>
      <c r="M284" s="74">
        <v>4</v>
      </c>
      <c r="N284" s="75">
        <f>+M284/$M$290</f>
        <v>0.4</v>
      </c>
      <c r="O284" s="74">
        <v>1</v>
      </c>
      <c r="P284" s="75">
        <f>+O284/$O$290</f>
        <v>0.5</v>
      </c>
      <c r="Q284" s="74">
        <v>15</v>
      </c>
      <c r="R284" s="75">
        <f>+Q284/$Q$290</f>
        <v>0.75</v>
      </c>
      <c r="S284" s="74">
        <f>+M284+O284+Q284</f>
        <v>20</v>
      </c>
      <c r="T284" s="76">
        <f>+S284/$S$290</f>
        <v>0.625</v>
      </c>
    </row>
    <row r="285" spans="1:20" ht="30" x14ac:dyDescent="0.25">
      <c r="A285" s="69">
        <v>2</v>
      </c>
      <c r="B285" s="77" t="s">
        <v>445</v>
      </c>
      <c r="C285" s="78" t="s">
        <v>446</v>
      </c>
      <c r="D285" s="87" t="s">
        <v>478</v>
      </c>
      <c r="E285" s="96"/>
      <c r="F285" s="96"/>
      <c r="G285" s="96"/>
      <c r="I285" s="96" t="s">
        <v>528</v>
      </c>
      <c r="J285" s="96"/>
      <c r="L285" s="81">
        <v>1</v>
      </c>
      <c r="M285" s="82">
        <v>1</v>
      </c>
      <c r="N285" s="83">
        <f>+M285/$M$290</f>
        <v>0.1</v>
      </c>
      <c r="O285" s="82">
        <v>0</v>
      </c>
      <c r="P285" s="83">
        <f>+O285/$O$290</f>
        <v>0</v>
      </c>
      <c r="Q285" s="82">
        <v>1</v>
      </c>
      <c r="R285" s="83">
        <f>+Q285/$Q$290</f>
        <v>0.05</v>
      </c>
      <c r="S285" s="82">
        <f>+M285+O285+Q285</f>
        <v>2</v>
      </c>
      <c r="T285" s="84">
        <f>+S285/$S$290</f>
        <v>6.25E-2</v>
      </c>
    </row>
    <row r="286" spans="1:20" ht="45" x14ac:dyDescent="0.25">
      <c r="A286" s="69">
        <v>3</v>
      </c>
      <c r="B286" s="77" t="s">
        <v>448</v>
      </c>
      <c r="C286" s="78" t="s">
        <v>449</v>
      </c>
      <c r="D286" s="87" t="s">
        <v>593</v>
      </c>
      <c r="E286" s="96"/>
      <c r="F286" s="96"/>
      <c r="G286" s="96" t="s">
        <v>528</v>
      </c>
      <c r="H286" s="96"/>
      <c r="I286" s="96"/>
      <c r="J286" s="96"/>
      <c r="L286" s="81">
        <v>2</v>
      </c>
      <c r="M286" s="82">
        <v>2</v>
      </c>
      <c r="N286" s="83">
        <f t="shared" ref="N286:N289" si="49">+M286/$M$290</f>
        <v>0.2</v>
      </c>
      <c r="O286" s="82">
        <v>0</v>
      </c>
      <c r="P286" s="83">
        <f t="shared" ref="P286:P289" si="50">+O286/$O$290</f>
        <v>0</v>
      </c>
      <c r="Q286" s="82">
        <v>0</v>
      </c>
      <c r="R286" s="83">
        <f t="shared" ref="R286:R289" si="51">+Q286/$Q$290</f>
        <v>0</v>
      </c>
      <c r="S286" s="82">
        <f t="shared" ref="S286:S289" si="52">+M286+O286+Q286</f>
        <v>2</v>
      </c>
      <c r="T286" s="84">
        <f t="shared" ref="T286:T289" si="53">+S286/$S$290</f>
        <v>6.25E-2</v>
      </c>
    </row>
    <row r="287" spans="1:20" ht="150" x14ac:dyDescent="0.25">
      <c r="A287" s="69">
        <v>4</v>
      </c>
      <c r="B287" s="77" t="s">
        <v>451</v>
      </c>
      <c r="C287" s="85" t="s">
        <v>452</v>
      </c>
      <c r="D287" s="87" t="s">
        <v>594</v>
      </c>
      <c r="E287" s="96"/>
      <c r="F287" s="96"/>
      <c r="G287" s="96" t="s">
        <v>528</v>
      </c>
      <c r="H287" s="96"/>
      <c r="I287" s="96"/>
      <c r="J287" s="96"/>
      <c r="L287" s="81">
        <v>3</v>
      </c>
      <c r="M287" s="86">
        <v>0</v>
      </c>
      <c r="N287" s="83">
        <f>+M287/$M$290</f>
        <v>0</v>
      </c>
      <c r="O287" s="86">
        <v>0</v>
      </c>
      <c r="P287" s="83">
        <f t="shared" si="50"/>
        <v>0</v>
      </c>
      <c r="Q287" s="86">
        <v>2</v>
      </c>
      <c r="R287" s="83">
        <f t="shared" si="51"/>
        <v>0.1</v>
      </c>
      <c r="S287" s="82">
        <f t="shared" si="52"/>
        <v>2</v>
      </c>
      <c r="T287" s="84">
        <f t="shared" si="53"/>
        <v>6.25E-2</v>
      </c>
    </row>
    <row r="288" spans="1:20" ht="30" x14ac:dyDescent="0.25">
      <c r="A288" s="69">
        <v>5</v>
      </c>
      <c r="B288" s="77" t="s">
        <v>454</v>
      </c>
      <c r="C288" s="85" t="s">
        <v>455</v>
      </c>
      <c r="D288" s="87" t="s">
        <v>595</v>
      </c>
      <c r="E288" s="87"/>
      <c r="F288" s="87" t="s">
        <v>528</v>
      </c>
      <c r="G288" s="87"/>
      <c r="H288" s="87"/>
      <c r="I288" s="87"/>
      <c r="J288" s="87"/>
      <c r="L288" s="81">
        <v>4</v>
      </c>
      <c r="M288" s="86">
        <v>3</v>
      </c>
      <c r="N288" s="83">
        <f t="shared" si="49"/>
        <v>0.3</v>
      </c>
      <c r="O288" s="86">
        <v>0</v>
      </c>
      <c r="P288" s="83">
        <f t="shared" si="50"/>
        <v>0</v>
      </c>
      <c r="Q288" s="86">
        <v>2</v>
      </c>
      <c r="R288" s="83">
        <f t="shared" si="51"/>
        <v>0.1</v>
      </c>
      <c r="S288" s="82">
        <f t="shared" si="52"/>
        <v>5</v>
      </c>
      <c r="T288" s="84">
        <f t="shared" si="53"/>
        <v>0.15625</v>
      </c>
    </row>
    <row r="289" spans="1:20" ht="30" x14ac:dyDescent="0.25">
      <c r="A289" s="69">
        <v>6</v>
      </c>
      <c r="B289" s="77" t="s">
        <v>457</v>
      </c>
      <c r="C289" s="88" t="s">
        <v>458</v>
      </c>
      <c r="D289" s="94" t="s">
        <v>444</v>
      </c>
      <c r="E289" s="96"/>
      <c r="F289" s="96"/>
      <c r="G289" s="96"/>
      <c r="H289" s="96"/>
      <c r="I289" s="96"/>
      <c r="J289" s="96"/>
      <c r="L289" s="81">
        <v>5</v>
      </c>
      <c r="M289" s="86">
        <v>0</v>
      </c>
      <c r="N289" s="83">
        <f t="shared" si="49"/>
        <v>0</v>
      </c>
      <c r="O289" s="86">
        <v>1</v>
      </c>
      <c r="P289" s="83">
        <f t="shared" si="50"/>
        <v>0.5</v>
      </c>
      <c r="Q289" s="86">
        <v>0</v>
      </c>
      <c r="R289" s="83">
        <f t="shared" si="51"/>
        <v>0</v>
      </c>
      <c r="S289" s="82">
        <f t="shared" si="52"/>
        <v>1</v>
      </c>
      <c r="T289" s="84">
        <f t="shared" si="53"/>
        <v>3.125E-2</v>
      </c>
    </row>
    <row r="290" spans="1:20" ht="30.75" thickBot="1" x14ac:dyDescent="0.3">
      <c r="A290" s="69">
        <v>7</v>
      </c>
      <c r="B290" s="77" t="s">
        <v>459</v>
      </c>
      <c r="C290" s="88" t="s">
        <v>460</v>
      </c>
      <c r="D290" s="94" t="s">
        <v>444</v>
      </c>
      <c r="E290" s="96"/>
      <c r="F290" s="96"/>
      <c r="G290" s="96"/>
      <c r="H290" s="96"/>
      <c r="I290" s="96"/>
      <c r="J290" s="96"/>
      <c r="L290" s="89" t="s">
        <v>440</v>
      </c>
      <c r="M290" s="90">
        <f t="shared" ref="M290:T290" si="54">SUM(M284:M289)</f>
        <v>10</v>
      </c>
      <c r="N290" s="91">
        <f t="shared" si="54"/>
        <v>1</v>
      </c>
      <c r="O290" s="90">
        <f t="shared" si="54"/>
        <v>2</v>
      </c>
      <c r="P290" s="91">
        <f t="shared" si="54"/>
        <v>1</v>
      </c>
      <c r="Q290" s="90">
        <f t="shared" si="54"/>
        <v>20</v>
      </c>
      <c r="R290" s="91">
        <f t="shared" si="54"/>
        <v>1</v>
      </c>
      <c r="S290" s="90">
        <f t="shared" si="54"/>
        <v>32</v>
      </c>
      <c r="T290" s="92">
        <f t="shared" si="54"/>
        <v>1</v>
      </c>
    </row>
    <row r="291" spans="1:20" ht="30" x14ac:dyDescent="0.25">
      <c r="A291" s="69">
        <v>8</v>
      </c>
      <c r="B291" s="77" t="s">
        <v>461</v>
      </c>
      <c r="C291" s="88" t="s">
        <v>462</v>
      </c>
      <c r="D291" s="87" t="s">
        <v>581</v>
      </c>
      <c r="E291" s="96"/>
      <c r="F291" s="96"/>
      <c r="G291" s="96"/>
      <c r="H291" s="96"/>
      <c r="I291" s="96" t="s">
        <v>528</v>
      </c>
      <c r="J291" s="96"/>
    </row>
    <row r="292" spans="1:20" ht="60" x14ac:dyDescent="0.25">
      <c r="A292" s="69">
        <v>9</v>
      </c>
      <c r="B292" s="93" t="s">
        <v>463</v>
      </c>
      <c r="C292" s="88" t="s">
        <v>464</v>
      </c>
      <c r="D292" s="94" t="s">
        <v>444</v>
      </c>
      <c r="E292" s="96"/>
      <c r="F292" s="96"/>
      <c r="G292" s="96"/>
      <c r="H292" s="96"/>
      <c r="I292" s="96"/>
      <c r="J292" s="96"/>
      <c r="S292" s="101">
        <f>TRANSPOSE(SUMPRODUCT(L285:L289,S285:S289))/((S290-S284)*L289)</f>
        <v>0.6166666666666667</v>
      </c>
      <c r="T292" s="69" t="s">
        <v>577</v>
      </c>
    </row>
    <row r="293" spans="1:20" ht="90" x14ac:dyDescent="0.25">
      <c r="A293" s="69">
        <v>10</v>
      </c>
      <c r="B293" s="93" t="s">
        <v>465</v>
      </c>
      <c r="C293" s="88" t="s">
        <v>466</v>
      </c>
      <c r="D293" s="94" t="s">
        <v>444</v>
      </c>
      <c r="E293" s="96"/>
      <c r="F293" s="96"/>
      <c r="G293" s="96"/>
      <c r="H293" s="96"/>
      <c r="I293" s="96"/>
      <c r="J293" s="96"/>
    </row>
    <row r="294" spans="1:20" ht="180" x14ac:dyDescent="0.25">
      <c r="A294" s="69">
        <v>11</v>
      </c>
      <c r="B294" s="93" t="s">
        <v>467</v>
      </c>
      <c r="C294" s="88" t="s">
        <v>468</v>
      </c>
      <c r="D294" s="94" t="s">
        <v>444</v>
      </c>
      <c r="E294" s="96"/>
      <c r="F294" s="96"/>
      <c r="G294" s="96"/>
      <c r="H294" s="96"/>
      <c r="I294" s="96"/>
      <c r="J294" s="96"/>
    </row>
    <row r="295" spans="1:20" ht="120" x14ac:dyDescent="0.25">
      <c r="A295" s="69">
        <v>12</v>
      </c>
      <c r="B295" s="93" t="s">
        <v>469</v>
      </c>
      <c r="C295" s="88" t="s">
        <v>470</v>
      </c>
      <c r="D295" s="94" t="s">
        <v>581</v>
      </c>
      <c r="E295" s="96"/>
      <c r="F295" s="96"/>
      <c r="G295" s="96"/>
      <c r="H295" s="96"/>
      <c r="I295" s="96"/>
      <c r="J295" s="96" t="s">
        <v>528</v>
      </c>
    </row>
    <row r="296" spans="1:20" ht="60" x14ac:dyDescent="0.25">
      <c r="A296" s="69">
        <v>13</v>
      </c>
      <c r="B296" s="93" t="s">
        <v>472</v>
      </c>
      <c r="C296" s="78" t="s">
        <v>473</v>
      </c>
      <c r="D296" s="87" t="s">
        <v>478</v>
      </c>
      <c r="E296" s="96"/>
      <c r="F296" s="96"/>
      <c r="G296" s="96"/>
      <c r="H296" s="96" t="s">
        <v>528</v>
      </c>
      <c r="I296" s="96"/>
      <c r="J296" s="96"/>
    </row>
    <row r="297" spans="1:20" ht="75" x14ac:dyDescent="0.25">
      <c r="A297" s="69">
        <v>14</v>
      </c>
      <c r="B297" s="93" t="s">
        <v>474</v>
      </c>
      <c r="C297" s="88" t="s">
        <v>475</v>
      </c>
      <c r="D297" s="87" t="s">
        <v>478</v>
      </c>
      <c r="E297" s="96"/>
      <c r="F297" s="96" t="s">
        <v>528</v>
      </c>
      <c r="G297" s="96"/>
      <c r="H297" s="96"/>
      <c r="I297" s="96"/>
      <c r="J297" s="96"/>
    </row>
    <row r="298" spans="1:20" ht="60" x14ac:dyDescent="0.25">
      <c r="A298" s="69">
        <v>15</v>
      </c>
      <c r="B298" s="93" t="s">
        <v>476</v>
      </c>
      <c r="C298" s="78" t="s">
        <v>477</v>
      </c>
      <c r="D298" s="94" t="s">
        <v>444</v>
      </c>
      <c r="E298" s="96"/>
      <c r="F298" s="96"/>
      <c r="G298" s="96"/>
      <c r="H298" s="96"/>
      <c r="I298" s="96"/>
      <c r="J298" s="96"/>
    </row>
    <row r="299" spans="1:20" ht="105" x14ac:dyDescent="0.25">
      <c r="A299" s="69">
        <v>16</v>
      </c>
      <c r="B299" s="93" t="s">
        <v>479</v>
      </c>
      <c r="C299" s="78" t="s">
        <v>480</v>
      </c>
      <c r="D299" s="87" t="s">
        <v>596</v>
      </c>
      <c r="E299" s="96"/>
      <c r="F299" s="96"/>
      <c r="G299" s="96"/>
      <c r="H299" s="96"/>
      <c r="I299" s="96" t="s">
        <v>528</v>
      </c>
      <c r="J299" s="96"/>
    </row>
    <row r="300" spans="1:20" ht="135" x14ac:dyDescent="0.25">
      <c r="A300" s="69">
        <v>17</v>
      </c>
      <c r="B300" s="93" t="s">
        <v>481</v>
      </c>
      <c r="C300" s="88" t="s">
        <v>482</v>
      </c>
      <c r="D300" s="94" t="s">
        <v>444</v>
      </c>
      <c r="E300" s="96"/>
      <c r="F300" s="96"/>
      <c r="G300" s="96"/>
      <c r="H300" s="96"/>
      <c r="I300" s="96"/>
      <c r="J300" s="96"/>
    </row>
    <row r="301" spans="1:20" ht="60" x14ac:dyDescent="0.25">
      <c r="A301" s="69">
        <v>18</v>
      </c>
      <c r="B301" s="93" t="s">
        <v>484</v>
      </c>
      <c r="C301" s="78" t="s">
        <v>485</v>
      </c>
      <c r="D301" s="94" t="s">
        <v>444</v>
      </c>
      <c r="E301" s="96"/>
      <c r="F301" s="96"/>
      <c r="G301" s="96"/>
      <c r="H301" s="96"/>
      <c r="I301" s="96"/>
      <c r="J301" s="96"/>
    </row>
    <row r="302" spans="1:20" ht="60" x14ac:dyDescent="0.25">
      <c r="A302" s="69">
        <v>19</v>
      </c>
      <c r="B302" s="93" t="s">
        <v>486</v>
      </c>
      <c r="C302" s="78" t="s">
        <v>487</v>
      </c>
      <c r="D302" s="94" t="s">
        <v>444</v>
      </c>
      <c r="E302" s="96"/>
      <c r="F302" s="96"/>
      <c r="G302" s="96"/>
      <c r="H302" s="96"/>
      <c r="I302" s="96"/>
      <c r="J302" s="96"/>
    </row>
    <row r="303" spans="1:20" ht="60" x14ac:dyDescent="0.25">
      <c r="A303" s="69">
        <v>20</v>
      </c>
      <c r="B303" s="93" t="s">
        <v>489</v>
      </c>
      <c r="C303" s="78" t="s">
        <v>490</v>
      </c>
      <c r="D303" s="94" t="s">
        <v>444</v>
      </c>
      <c r="E303" s="96"/>
      <c r="F303" s="96"/>
      <c r="G303" s="96"/>
      <c r="H303" s="96"/>
      <c r="I303" s="96"/>
      <c r="J303" s="96"/>
    </row>
    <row r="304" spans="1:20" ht="30" x14ac:dyDescent="0.25">
      <c r="A304" s="69">
        <v>21</v>
      </c>
      <c r="B304" s="93" t="s">
        <v>491</v>
      </c>
      <c r="C304" s="78" t="s">
        <v>492</v>
      </c>
      <c r="D304" s="94" t="s">
        <v>444</v>
      </c>
      <c r="E304" s="96"/>
      <c r="F304" s="96"/>
      <c r="G304" s="96"/>
      <c r="H304" s="96"/>
      <c r="I304" s="96"/>
      <c r="J304" s="96"/>
    </row>
    <row r="305" spans="1:20" ht="30" x14ac:dyDescent="0.25">
      <c r="A305" s="69">
        <v>22</v>
      </c>
      <c r="B305" s="93" t="s">
        <v>493</v>
      </c>
      <c r="C305" s="88" t="s">
        <v>494</v>
      </c>
      <c r="D305" s="94" t="s">
        <v>444</v>
      </c>
      <c r="E305" s="96"/>
      <c r="F305" s="96"/>
      <c r="G305" s="96"/>
      <c r="H305" s="96"/>
      <c r="I305" s="96" t="s">
        <v>528</v>
      </c>
      <c r="J305" s="96"/>
    </row>
    <row r="306" spans="1:20" ht="60" x14ac:dyDescent="0.25">
      <c r="A306" s="69">
        <v>23</v>
      </c>
      <c r="B306" s="93" t="s">
        <v>495</v>
      </c>
      <c r="C306" s="78" t="s">
        <v>496</v>
      </c>
      <c r="D306" s="94" t="s">
        <v>444</v>
      </c>
      <c r="E306" s="96"/>
      <c r="F306" s="96"/>
      <c r="G306" s="96"/>
      <c r="H306" s="96" t="s">
        <v>528</v>
      </c>
      <c r="I306" s="96"/>
      <c r="J306" s="96"/>
    </row>
    <row r="307" spans="1:20" ht="210" x14ac:dyDescent="0.25">
      <c r="A307" s="69">
        <v>24</v>
      </c>
      <c r="B307" s="93" t="s">
        <v>497</v>
      </c>
      <c r="C307" s="78" t="s">
        <v>498</v>
      </c>
      <c r="D307" s="94" t="s">
        <v>444</v>
      </c>
      <c r="E307" s="96"/>
      <c r="F307" s="96"/>
      <c r="G307" s="96"/>
      <c r="H307" s="96"/>
      <c r="I307" s="96"/>
      <c r="J307" s="96"/>
    </row>
    <row r="308" spans="1:20" ht="150" x14ac:dyDescent="0.25">
      <c r="A308" s="69">
        <v>25</v>
      </c>
      <c r="B308" s="93" t="s">
        <v>500</v>
      </c>
      <c r="C308" s="78" t="s">
        <v>501</v>
      </c>
      <c r="D308" s="94" t="s">
        <v>444</v>
      </c>
      <c r="E308" s="96"/>
      <c r="F308" s="96"/>
      <c r="G308" s="96"/>
      <c r="H308" s="96"/>
      <c r="I308" s="96"/>
      <c r="J308" s="96"/>
    </row>
    <row r="309" spans="1:20" ht="90" x14ac:dyDescent="0.25">
      <c r="A309" s="69">
        <v>26</v>
      </c>
      <c r="B309" s="93" t="s">
        <v>502</v>
      </c>
      <c r="C309" s="78" t="s">
        <v>503</v>
      </c>
      <c r="D309" s="94" t="s">
        <v>444</v>
      </c>
      <c r="E309" s="96"/>
      <c r="F309" s="96"/>
      <c r="G309" s="96"/>
      <c r="H309" s="96"/>
      <c r="I309" s="96"/>
      <c r="J309" s="96"/>
    </row>
    <row r="310" spans="1:20" ht="45" x14ac:dyDescent="0.25">
      <c r="A310" s="69">
        <v>27</v>
      </c>
      <c r="B310" s="93" t="s">
        <v>504</v>
      </c>
      <c r="C310" s="78" t="s">
        <v>505</v>
      </c>
      <c r="D310" s="94" t="s">
        <v>444</v>
      </c>
      <c r="E310" s="96"/>
      <c r="F310" s="96"/>
      <c r="G310" s="96"/>
      <c r="H310" s="96"/>
      <c r="I310" s="96"/>
      <c r="J310" s="96"/>
    </row>
    <row r="311" spans="1:20" ht="90" x14ac:dyDescent="0.25">
      <c r="A311" s="69">
        <v>28</v>
      </c>
      <c r="B311" s="93" t="s">
        <v>506</v>
      </c>
      <c r="C311" s="78" t="s">
        <v>507</v>
      </c>
      <c r="D311" s="94" t="s">
        <v>444</v>
      </c>
      <c r="E311" s="96"/>
      <c r="F311" s="96"/>
      <c r="G311" s="96"/>
      <c r="H311" s="96"/>
      <c r="I311" s="96"/>
      <c r="J311" s="96"/>
    </row>
    <row r="312" spans="1:20" ht="30" x14ac:dyDescent="0.25">
      <c r="A312" s="69">
        <v>29</v>
      </c>
      <c r="B312" s="93" t="s">
        <v>508</v>
      </c>
      <c r="C312" s="78" t="s">
        <v>509</v>
      </c>
      <c r="D312" s="94" t="s">
        <v>444</v>
      </c>
      <c r="E312" s="96"/>
      <c r="F312" s="96"/>
      <c r="G312" s="96"/>
      <c r="H312" s="96"/>
      <c r="I312" s="96"/>
      <c r="J312" s="96"/>
    </row>
    <row r="313" spans="1:20" ht="120" x14ac:dyDescent="0.25">
      <c r="A313" s="69">
        <v>30</v>
      </c>
      <c r="B313" s="95" t="s">
        <v>510</v>
      </c>
      <c r="C313" s="88" t="s">
        <v>511</v>
      </c>
      <c r="D313" s="94" t="s">
        <v>444</v>
      </c>
      <c r="E313" s="96"/>
      <c r="F313" s="96"/>
      <c r="G313" s="96"/>
      <c r="H313" s="96"/>
      <c r="I313" s="96"/>
      <c r="J313" s="96"/>
    </row>
    <row r="314" spans="1:20" ht="75" x14ac:dyDescent="0.25">
      <c r="A314" s="69">
        <v>31</v>
      </c>
      <c r="B314" s="93" t="s">
        <v>512</v>
      </c>
      <c r="C314" s="78" t="s">
        <v>513</v>
      </c>
      <c r="D314" s="94" t="s">
        <v>444</v>
      </c>
      <c r="E314" s="96"/>
      <c r="F314" s="96"/>
      <c r="G314" s="96"/>
      <c r="H314" s="96"/>
      <c r="I314" s="96"/>
      <c r="J314" s="96"/>
    </row>
    <row r="315" spans="1:20" ht="30" x14ac:dyDescent="0.25">
      <c r="A315" s="69">
        <v>32</v>
      </c>
      <c r="B315" s="93" t="s">
        <v>514</v>
      </c>
      <c r="C315" s="78" t="s">
        <v>515</v>
      </c>
      <c r="D315" s="94" t="s">
        <v>444</v>
      </c>
      <c r="E315" s="96"/>
      <c r="F315" s="96"/>
      <c r="G315" s="96"/>
      <c r="H315" s="96"/>
      <c r="I315" s="96"/>
      <c r="J315" s="96"/>
    </row>
    <row r="316" spans="1:20" ht="15.75" thickBot="1" x14ac:dyDescent="0.3"/>
    <row r="317" spans="1:20" ht="15.75" thickBot="1" x14ac:dyDescent="0.3">
      <c r="E317" s="174" t="s">
        <v>432</v>
      </c>
      <c r="F317" s="175"/>
      <c r="G317" s="175"/>
      <c r="H317" s="175"/>
      <c r="I317" s="175"/>
      <c r="J317" s="176"/>
    </row>
    <row r="318" spans="1:20" ht="15.75" thickBot="1" x14ac:dyDescent="0.3">
      <c r="B318" s="64" t="s">
        <v>433</v>
      </c>
      <c r="C318" s="64" t="s">
        <v>434</v>
      </c>
      <c r="D318" s="64" t="s">
        <v>435</v>
      </c>
      <c r="E318" s="64">
        <v>0</v>
      </c>
      <c r="F318" s="64">
        <v>1</v>
      </c>
      <c r="G318" s="64">
        <v>2</v>
      </c>
      <c r="H318" s="64">
        <v>3</v>
      </c>
      <c r="I318" s="64">
        <v>4</v>
      </c>
      <c r="J318" s="64">
        <v>5</v>
      </c>
      <c r="L318" s="70" t="s">
        <v>224</v>
      </c>
      <c r="M318" s="137" t="s">
        <v>436</v>
      </c>
      <c r="N318" s="137" t="s">
        <v>437</v>
      </c>
      <c r="O318" s="137" t="s">
        <v>438</v>
      </c>
      <c r="P318" s="137" t="s">
        <v>437</v>
      </c>
      <c r="Q318" s="137" t="s">
        <v>439</v>
      </c>
      <c r="R318" s="137" t="s">
        <v>437</v>
      </c>
      <c r="S318" s="137" t="s">
        <v>440</v>
      </c>
      <c r="T318" s="137" t="s">
        <v>437</v>
      </c>
    </row>
    <row r="319" spans="1:20" ht="60" x14ac:dyDescent="0.25">
      <c r="B319" s="71" t="s">
        <v>441</v>
      </c>
      <c r="C319" s="72" t="s">
        <v>442</v>
      </c>
      <c r="D319" s="87" t="s">
        <v>447</v>
      </c>
      <c r="E319" s="87"/>
      <c r="F319" s="87"/>
      <c r="G319" s="87"/>
      <c r="H319" s="87"/>
      <c r="I319" s="87"/>
      <c r="J319" s="87" t="s">
        <v>528</v>
      </c>
      <c r="L319" s="73" t="s">
        <v>444</v>
      </c>
      <c r="M319" s="74">
        <v>3</v>
      </c>
      <c r="N319" s="75">
        <f>+M319/$M$325</f>
        <v>0.3</v>
      </c>
      <c r="O319" s="74">
        <v>1</v>
      </c>
      <c r="P319" s="75">
        <f>+O319/$O$325</f>
        <v>0.5</v>
      </c>
      <c r="Q319" s="74">
        <v>17</v>
      </c>
      <c r="R319" s="75">
        <f>+Q319/$Q$325</f>
        <v>0.85</v>
      </c>
      <c r="S319" s="74">
        <f>+M319+O319+Q319</f>
        <v>21</v>
      </c>
      <c r="T319" s="76">
        <f>+S319/$S$325</f>
        <v>0.65625</v>
      </c>
    </row>
    <row r="320" spans="1:20" ht="30" x14ac:dyDescent="0.25">
      <c r="B320" s="77" t="s">
        <v>445</v>
      </c>
      <c r="C320" s="78" t="s">
        <v>446</v>
      </c>
      <c r="D320" s="80" t="s">
        <v>478</v>
      </c>
      <c r="E320" s="94"/>
      <c r="F320" s="94"/>
      <c r="G320" s="94"/>
      <c r="H320" s="94"/>
      <c r="I320" s="94"/>
      <c r="J320" s="94" t="s">
        <v>528</v>
      </c>
      <c r="L320" s="81">
        <v>1</v>
      </c>
      <c r="M320" s="82">
        <v>1</v>
      </c>
      <c r="N320" s="83">
        <f>+M320/$M$325</f>
        <v>0.1</v>
      </c>
      <c r="O320" s="82">
        <v>0</v>
      </c>
      <c r="P320" s="83">
        <f>+O320/$O$325</f>
        <v>0</v>
      </c>
      <c r="Q320" s="82">
        <v>0</v>
      </c>
      <c r="R320" s="83">
        <f>+Q320/$Q$325</f>
        <v>0</v>
      </c>
      <c r="S320" s="82">
        <f>+M320+O320+Q320</f>
        <v>1</v>
      </c>
      <c r="T320" s="84">
        <f>+S320/$S$325</f>
        <v>3.125E-2</v>
      </c>
    </row>
    <row r="321" spans="2:20" ht="45" x14ac:dyDescent="0.25">
      <c r="B321" s="77" t="s">
        <v>448</v>
      </c>
      <c r="C321" s="78" t="s">
        <v>449</v>
      </c>
      <c r="D321" s="80" t="s">
        <v>597</v>
      </c>
      <c r="E321" s="94"/>
      <c r="F321" s="94" t="s">
        <v>528</v>
      </c>
      <c r="G321" s="94"/>
      <c r="H321" s="94"/>
      <c r="I321" s="94"/>
      <c r="J321" s="94"/>
      <c r="L321" s="81">
        <v>2</v>
      </c>
      <c r="M321" s="82">
        <v>0</v>
      </c>
      <c r="N321" s="83">
        <f t="shared" ref="N321:N324" si="55">+M321/$M$325</f>
        <v>0</v>
      </c>
      <c r="O321" s="82">
        <v>0</v>
      </c>
      <c r="P321" s="83">
        <f t="shared" ref="P321:P324" si="56">+O321/$O$325</f>
        <v>0</v>
      </c>
      <c r="Q321" s="82">
        <v>1</v>
      </c>
      <c r="R321" s="83">
        <f t="shared" ref="R321:R324" si="57">+Q321/$Q$325</f>
        <v>0.05</v>
      </c>
      <c r="S321" s="82">
        <f t="shared" ref="S321:S324" si="58">+M321+O321+Q321</f>
        <v>1</v>
      </c>
      <c r="T321" s="84">
        <f t="shared" ref="T321:T324" si="59">+S321/$S$325</f>
        <v>3.125E-2</v>
      </c>
    </row>
    <row r="322" spans="2:20" ht="150" x14ac:dyDescent="0.25">
      <c r="B322" s="77" t="s">
        <v>451</v>
      </c>
      <c r="C322" s="85" t="s">
        <v>452</v>
      </c>
      <c r="D322" s="80" t="s">
        <v>598</v>
      </c>
      <c r="E322" s="94"/>
      <c r="F322" s="94"/>
      <c r="G322" s="94"/>
      <c r="H322" s="94" t="s">
        <v>528</v>
      </c>
      <c r="I322" s="94"/>
      <c r="J322" s="94"/>
      <c r="L322" s="81">
        <v>3</v>
      </c>
      <c r="M322" s="86">
        <v>2</v>
      </c>
      <c r="N322" s="83">
        <f t="shared" si="55"/>
        <v>0.2</v>
      </c>
      <c r="O322" s="86">
        <v>0</v>
      </c>
      <c r="P322" s="83">
        <f t="shared" si="56"/>
        <v>0</v>
      </c>
      <c r="Q322" s="86">
        <v>1</v>
      </c>
      <c r="R322" s="83">
        <f t="shared" si="57"/>
        <v>0.05</v>
      </c>
      <c r="S322" s="82">
        <f t="shared" si="58"/>
        <v>3</v>
      </c>
      <c r="T322" s="84">
        <f t="shared" si="59"/>
        <v>9.375E-2</v>
      </c>
    </row>
    <row r="323" spans="2:20" ht="30" x14ac:dyDescent="0.25">
      <c r="B323" s="77" t="s">
        <v>454</v>
      </c>
      <c r="C323" s="85" t="s">
        <v>455</v>
      </c>
      <c r="D323" s="80" t="s">
        <v>598</v>
      </c>
      <c r="E323" s="87"/>
      <c r="F323" s="87"/>
      <c r="G323" s="87"/>
      <c r="H323" s="87" t="s">
        <v>528</v>
      </c>
      <c r="I323" s="87"/>
      <c r="J323" s="87"/>
      <c r="L323" s="81">
        <v>4</v>
      </c>
      <c r="M323" s="86">
        <v>2</v>
      </c>
      <c r="N323" s="83">
        <f t="shared" si="55"/>
        <v>0.2</v>
      </c>
      <c r="O323" s="86">
        <v>0</v>
      </c>
      <c r="P323" s="83">
        <f t="shared" si="56"/>
        <v>0</v>
      </c>
      <c r="Q323" s="86">
        <v>1</v>
      </c>
      <c r="R323" s="83">
        <f t="shared" si="57"/>
        <v>0.05</v>
      </c>
      <c r="S323" s="82">
        <f t="shared" si="58"/>
        <v>3</v>
      </c>
      <c r="T323" s="84">
        <f t="shared" si="59"/>
        <v>9.375E-2</v>
      </c>
    </row>
    <row r="324" spans="2:20" ht="30" x14ac:dyDescent="0.25">
      <c r="B324" s="77" t="s">
        <v>457</v>
      </c>
      <c r="C324" s="88" t="s">
        <v>458</v>
      </c>
      <c r="D324" s="94" t="s">
        <v>444</v>
      </c>
      <c r="E324" s="94"/>
      <c r="F324" s="94"/>
      <c r="G324" s="94"/>
      <c r="H324" s="94"/>
      <c r="I324" s="94"/>
      <c r="J324" s="94"/>
      <c r="L324" s="81">
        <v>5</v>
      </c>
      <c r="M324" s="86">
        <v>2</v>
      </c>
      <c r="N324" s="83">
        <f t="shared" si="55"/>
        <v>0.2</v>
      </c>
      <c r="O324" s="86">
        <v>1</v>
      </c>
      <c r="P324" s="83">
        <f t="shared" si="56"/>
        <v>0.5</v>
      </c>
      <c r="Q324" s="86">
        <v>0</v>
      </c>
      <c r="R324" s="83">
        <f t="shared" si="57"/>
        <v>0</v>
      </c>
      <c r="S324" s="82">
        <f t="shared" si="58"/>
        <v>3</v>
      </c>
      <c r="T324" s="84">
        <f t="shared" si="59"/>
        <v>9.375E-2</v>
      </c>
    </row>
    <row r="325" spans="2:20" ht="30.75" thickBot="1" x14ac:dyDescent="0.3">
      <c r="B325" s="77" t="s">
        <v>459</v>
      </c>
      <c r="C325" s="88" t="s">
        <v>460</v>
      </c>
      <c r="D325" s="80" t="s">
        <v>598</v>
      </c>
      <c r="E325" s="94"/>
      <c r="F325" s="94"/>
      <c r="G325" s="94"/>
      <c r="H325" s="94"/>
      <c r="I325" s="94" t="s">
        <v>528</v>
      </c>
      <c r="J325" s="94"/>
      <c r="L325" s="89" t="s">
        <v>440</v>
      </c>
      <c r="M325" s="90">
        <f t="shared" ref="M325:T325" si="60">SUM(M319:M324)</f>
        <v>10</v>
      </c>
      <c r="N325" s="150">
        <f t="shared" si="60"/>
        <v>1</v>
      </c>
      <c r="O325" s="90">
        <f t="shared" si="60"/>
        <v>2</v>
      </c>
      <c r="P325" s="150">
        <f t="shared" si="60"/>
        <v>1</v>
      </c>
      <c r="Q325" s="90">
        <f t="shared" si="60"/>
        <v>20</v>
      </c>
      <c r="R325" s="150">
        <f t="shared" si="60"/>
        <v>1</v>
      </c>
      <c r="S325" s="90">
        <f t="shared" si="60"/>
        <v>32</v>
      </c>
      <c r="T325" s="151">
        <f t="shared" si="60"/>
        <v>1</v>
      </c>
    </row>
    <row r="326" spans="2:20" ht="30" x14ac:dyDescent="0.25">
      <c r="B326" s="77" t="s">
        <v>461</v>
      </c>
      <c r="C326" s="88" t="s">
        <v>462</v>
      </c>
      <c r="D326" s="80" t="s">
        <v>576</v>
      </c>
      <c r="E326" s="94"/>
      <c r="F326" s="94"/>
      <c r="G326" s="94"/>
      <c r="H326" s="94"/>
      <c r="I326" s="94" t="s">
        <v>528</v>
      </c>
      <c r="J326" s="94"/>
    </row>
    <row r="327" spans="2:20" ht="60" x14ac:dyDescent="0.25">
      <c r="B327" s="93" t="s">
        <v>463</v>
      </c>
      <c r="C327" s="88" t="s">
        <v>464</v>
      </c>
      <c r="D327" s="94" t="s">
        <v>444</v>
      </c>
      <c r="E327" s="94"/>
      <c r="F327" s="94"/>
      <c r="G327" s="94"/>
      <c r="H327" s="94"/>
      <c r="I327" s="94"/>
      <c r="J327" s="94"/>
      <c r="S327" s="101">
        <f>TRANSPOSE(SUMPRODUCT(L320:L324,S320:S324))/((S325-S319)*L324)</f>
        <v>0.70909090909090911</v>
      </c>
      <c r="T327" s="69" t="s">
        <v>577</v>
      </c>
    </row>
    <row r="328" spans="2:20" ht="90" x14ac:dyDescent="0.25">
      <c r="B328" s="93" t="s">
        <v>465</v>
      </c>
      <c r="C328" s="88" t="s">
        <v>466</v>
      </c>
      <c r="D328" s="94" t="s">
        <v>444</v>
      </c>
      <c r="E328" s="94"/>
      <c r="F328" s="94"/>
      <c r="G328" s="94"/>
      <c r="H328" s="94"/>
      <c r="I328" s="94"/>
      <c r="J328" s="94"/>
    </row>
    <row r="329" spans="2:20" ht="180" x14ac:dyDescent="0.25">
      <c r="B329" s="93" t="s">
        <v>467</v>
      </c>
      <c r="C329" s="88" t="s">
        <v>468</v>
      </c>
      <c r="D329" s="94" t="s">
        <v>444</v>
      </c>
      <c r="E329" s="94"/>
      <c r="F329" s="94"/>
      <c r="G329" s="94"/>
      <c r="H329" s="94"/>
      <c r="I329" s="94"/>
      <c r="J329" s="94"/>
    </row>
    <row r="330" spans="2:20" ht="120" x14ac:dyDescent="0.25">
      <c r="B330" s="93" t="s">
        <v>469</v>
      </c>
      <c r="C330" s="88" t="s">
        <v>470</v>
      </c>
      <c r="D330" s="80" t="s">
        <v>581</v>
      </c>
      <c r="E330" s="94"/>
      <c r="F330" s="94"/>
      <c r="G330" s="94"/>
      <c r="H330" s="94"/>
      <c r="J330" s="94" t="s">
        <v>528</v>
      </c>
    </row>
    <row r="331" spans="2:20" ht="60" x14ac:dyDescent="0.25">
      <c r="B331" s="93" t="s">
        <v>472</v>
      </c>
      <c r="C331" s="78" t="s">
        <v>473</v>
      </c>
      <c r="D331" s="94" t="s">
        <v>444</v>
      </c>
      <c r="E331" s="94"/>
      <c r="F331" s="94"/>
      <c r="G331" s="94"/>
      <c r="H331" s="94"/>
      <c r="I331" s="94"/>
      <c r="J331" s="94"/>
    </row>
    <row r="332" spans="2:20" ht="75" x14ac:dyDescent="0.25">
      <c r="B332" s="93" t="s">
        <v>474</v>
      </c>
      <c r="C332" s="88" t="s">
        <v>475</v>
      </c>
      <c r="D332" s="94" t="s">
        <v>444</v>
      </c>
      <c r="E332" s="94"/>
      <c r="F332" s="94"/>
      <c r="G332" s="94"/>
      <c r="H332" s="94"/>
      <c r="I332" s="94"/>
      <c r="J332" s="94"/>
    </row>
    <row r="333" spans="2:20" ht="60" x14ac:dyDescent="0.25">
      <c r="B333" s="93" t="s">
        <v>476</v>
      </c>
      <c r="C333" s="78" t="s">
        <v>477</v>
      </c>
      <c r="D333" s="94" t="s">
        <v>444</v>
      </c>
      <c r="E333" s="94"/>
      <c r="F333" s="94"/>
      <c r="G333" s="94"/>
      <c r="H333" s="94"/>
      <c r="I333" s="94"/>
      <c r="J333" s="94"/>
    </row>
    <row r="334" spans="2:20" ht="105" x14ac:dyDescent="0.25">
      <c r="B334" s="93" t="s">
        <v>479</v>
      </c>
      <c r="C334" s="78" t="s">
        <v>480</v>
      </c>
      <c r="D334" s="80" t="s">
        <v>599</v>
      </c>
      <c r="E334" s="94"/>
      <c r="F334" s="94"/>
      <c r="G334" s="94"/>
      <c r="H334" s="94"/>
      <c r="I334" s="94" t="s">
        <v>528</v>
      </c>
      <c r="J334" s="94"/>
    </row>
    <row r="335" spans="2:20" ht="135" x14ac:dyDescent="0.25">
      <c r="B335" s="93" t="s">
        <v>481</v>
      </c>
      <c r="C335" s="88" t="s">
        <v>482</v>
      </c>
      <c r="D335" s="80" t="s">
        <v>598</v>
      </c>
      <c r="E335" s="94"/>
      <c r="F335" s="94"/>
      <c r="G335" s="94"/>
      <c r="H335" s="94" t="s">
        <v>528</v>
      </c>
      <c r="I335" s="94"/>
      <c r="J335" s="94"/>
    </row>
    <row r="336" spans="2:20" ht="60" x14ac:dyDescent="0.25">
      <c r="B336" s="93" t="s">
        <v>484</v>
      </c>
      <c r="C336" s="78" t="s">
        <v>485</v>
      </c>
      <c r="D336" s="94" t="s">
        <v>444</v>
      </c>
      <c r="E336" s="94"/>
      <c r="F336" s="94"/>
      <c r="G336" s="94"/>
      <c r="H336" s="94"/>
      <c r="I336" s="94"/>
      <c r="J336" s="94"/>
    </row>
    <row r="337" spans="2:10" ht="60" x14ac:dyDescent="0.25">
      <c r="B337" s="93" t="s">
        <v>486</v>
      </c>
      <c r="C337" s="78" t="s">
        <v>487</v>
      </c>
      <c r="D337" s="94" t="s">
        <v>444</v>
      </c>
      <c r="E337" s="94"/>
      <c r="F337" s="94"/>
      <c r="G337" s="94"/>
      <c r="H337" s="94"/>
      <c r="I337" s="94"/>
      <c r="J337" s="94"/>
    </row>
    <row r="338" spans="2:10" ht="60" x14ac:dyDescent="0.25">
      <c r="B338" s="93" t="s">
        <v>489</v>
      </c>
      <c r="C338" s="78" t="s">
        <v>490</v>
      </c>
      <c r="D338" s="94" t="s">
        <v>444</v>
      </c>
      <c r="E338" s="94"/>
      <c r="F338" s="94"/>
      <c r="G338" s="94"/>
      <c r="H338" s="94"/>
      <c r="I338" s="94"/>
      <c r="J338" s="94"/>
    </row>
    <row r="339" spans="2:10" ht="30" x14ac:dyDescent="0.25">
      <c r="B339" s="93" t="s">
        <v>491</v>
      </c>
      <c r="C339" s="78" t="s">
        <v>492</v>
      </c>
      <c r="D339" s="94" t="s">
        <v>444</v>
      </c>
      <c r="E339" s="94"/>
      <c r="F339" s="94"/>
      <c r="G339" s="94"/>
      <c r="H339" s="94"/>
      <c r="I339" s="94"/>
      <c r="J339" s="94"/>
    </row>
    <row r="340" spans="2:10" ht="30" x14ac:dyDescent="0.25">
      <c r="B340" s="93" t="s">
        <v>493</v>
      </c>
      <c r="C340" s="88" t="s">
        <v>494</v>
      </c>
      <c r="D340" s="94" t="s">
        <v>444</v>
      </c>
      <c r="E340" s="94"/>
      <c r="F340" s="94"/>
      <c r="G340" s="94"/>
      <c r="H340" s="94"/>
      <c r="I340" s="94"/>
      <c r="J340" s="94"/>
    </row>
    <row r="341" spans="2:10" ht="60" x14ac:dyDescent="0.25">
      <c r="B341" s="93" t="s">
        <v>495</v>
      </c>
      <c r="C341" s="78" t="s">
        <v>496</v>
      </c>
      <c r="D341" s="80" t="s">
        <v>478</v>
      </c>
      <c r="E341" s="94"/>
      <c r="F341" s="94"/>
      <c r="G341" s="94" t="s">
        <v>528</v>
      </c>
      <c r="H341" s="94"/>
      <c r="I341" s="94"/>
      <c r="J341" s="94"/>
    </row>
    <row r="342" spans="2:10" ht="210" x14ac:dyDescent="0.25">
      <c r="B342" s="93" t="s">
        <v>497</v>
      </c>
      <c r="C342" s="78" t="s">
        <v>498</v>
      </c>
      <c r="D342" s="80" t="s">
        <v>599</v>
      </c>
      <c r="E342" s="94"/>
      <c r="F342" s="94"/>
      <c r="G342" s="94"/>
      <c r="H342" s="94"/>
      <c r="I342" s="94"/>
      <c r="J342" s="94"/>
    </row>
    <row r="343" spans="2:10" ht="150" x14ac:dyDescent="0.25">
      <c r="B343" s="93" t="s">
        <v>500</v>
      </c>
      <c r="C343" s="78" t="s">
        <v>501</v>
      </c>
      <c r="D343" s="94" t="s">
        <v>444</v>
      </c>
      <c r="E343" s="94"/>
      <c r="F343" s="94"/>
      <c r="G343" s="94"/>
      <c r="H343" s="94"/>
      <c r="I343" s="94"/>
      <c r="J343" s="94"/>
    </row>
    <row r="344" spans="2:10" ht="90" x14ac:dyDescent="0.25">
      <c r="B344" s="93" t="s">
        <v>502</v>
      </c>
      <c r="C344" s="78" t="s">
        <v>503</v>
      </c>
      <c r="D344" s="94" t="s">
        <v>444</v>
      </c>
      <c r="E344" s="94"/>
      <c r="F344" s="94"/>
      <c r="G344" s="94"/>
      <c r="H344" s="94"/>
      <c r="I344" s="94"/>
      <c r="J344" s="94"/>
    </row>
    <row r="345" spans="2:10" ht="45" x14ac:dyDescent="0.25">
      <c r="B345" s="93" t="s">
        <v>504</v>
      </c>
      <c r="C345" s="78" t="s">
        <v>505</v>
      </c>
      <c r="D345" s="94" t="s">
        <v>444</v>
      </c>
      <c r="E345" s="94"/>
      <c r="F345" s="94"/>
      <c r="G345" s="94"/>
      <c r="H345" s="94"/>
      <c r="I345" s="94"/>
      <c r="J345" s="94"/>
    </row>
    <row r="346" spans="2:10" ht="90" x14ac:dyDescent="0.25">
      <c r="B346" s="93" t="s">
        <v>506</v>
      </c>
      <c r="C346" s="78" t="s">
        <v>507</v>
      </c>
      <c r="D346" s="94" t="s">
        <v>444</v>
      </c>
      <c r="E346" s="94"/>
      <c r="F346" s="94"/>
      <c r="G346" s="94"/>
      <c r="H346" s="94"/>
      <c r="I346" s="94"/>
      <c r="J346" s="94"/>
    </row>
    <row r="347" spans="2:10" ht="30" x14ac:dyDescent="0.25">
      <c r="B347" s="93" t="s">
        <v>508</v>
      </c>
      <c r="C347" s="78" t="s">
        <v>509</v>
      </c>
      <c r="D347" s="94" t="s">
        <v>444</v>
      </c>
      <c r="E347" s="94"/>
      <c r="F347" s="94"/>
      <c r="G347" s="94"/>
      <c r="H347" s="94"/>
      <c r="I347" s="94"/>
      <c r="J347" s="94"/>
    </row>
    <row r="348" spans="2:10" ht="120" x14ac:dyDescent="0.25">
      <c r="B348" s="95" t="s">
        <v>510</v>
      </c>
      <c r="C348" s="88" t="s">
        <v>511</v>
      </c>
      <c r="D348" s="94" t="s">
        <v>444</v>
      </c>
      <c r="E348" s="94"/>
      <c r="F348" s="94"/>
      <c r="G348" s="94"/>
      <c r="H348" s="94"/>
      <c r="I348" s="94"/>
      <c r="J348" s="94"/>
    </row>
    <row r="349" spans="2:10" ht="75" x14ac:dyDescent="0.25">
      <c r="B349" s="93" t="s">
        <v>512</v>
      </c>
      <c r="C349" s="78" t="s">
        <v>513</v>
      </c>
      <c r="D349" s="94" t="s">
        <v>444</v>
      </c>
      <c r="E349" s="94"/>
      <c r="F349" s="94"/>
      <c r="G349" s="94"/>
      <c r="H349" s="94"/>
      <c r="I349" s="94"/>
      <c r="J349" s="94"/>
    </row>
    <row r="350" spans="2:10" ht="30" x14ac:dyDescent="0.25">
      <c r="B350" s="93" t="s">
        <v>514</v>
      </c>
      <c r="C350" s="78" t="s">
        <v>515</v>
      </c>
      <c r="D350" s="94" t="s">
        <v>444</v>
      </c>
      <c r="E350" s="94"/>
      <c r="F350" s="94"/>
      <c r="G350" s="94"/>
      <c r="H350" s="94"/>
      <c r="I350" s="94"/>
      <c r="J350" s="94"/>
    </row>
  </sheetData>
  <mergeCells count="10">
    <mergeCell ref="E212:J212"/>
    <mergeCell ref="E247:J247"/>
    <mergeCell ref="E282:J282"/>
    <mergeCell ref="E317:J317"/>
    <mergeCell ref="E2:J2"/>
    <mergeCell ref="E37:J37"/>
    <mergeCell ref="E72:J72"/>
    <mergeCell ref="E107:J107"/>
    <mergeCell ref="E142:J142"/>
    <mergeCell ref="E177:J17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Reconocimiento</vt:lpstr>
      <vt:lpstr>Resumen Reconocimiento</vt:lpstr>
      <vt:lpstr>Presentación</vt:lpstr>
      <vt:lpstr>Revelación </vt:lpstr>
      <vt:lpstr>Resumen Revelacion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dc:creator>
  <cp:lastModifiedBy>Lina Marcela</cp:lastModifiedBy>
  <dcterms:created xsi:type="dcterms:W3CDTF">2014-09-13T20:45:57Z</dcterms:created>
  <dcterms:modified xsi:type="dcterms:W3CDTF">2015-03-14T19:23:43Z</dcterms:modified>
</cp:coreProperties>
</file>